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ontabilidad\OneDrive\Desktop\"/>
    </mc:Choice>
  </mc:AlternateContent>
  <xr:revisionPtr revIDLastSave="0" documentId="13_ncr:1_{C7B2B0D3-349E-4C92-97CB-790DA3654B3E}" xr6:coauthVersionLast="47" xr6:coauthVersionMax="47" xr10:uidLastSave="{00000000-0000-0000-0000-000000000000}"/>
  <bookViews>
    <workbookView xWindow="-120" yWindow="-120" windowWidth="29040" windowHeight="15720" xr2:uid="{ABCE8289-5856-4053-9A52-7DCC74FED375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70" i="1"/>
  <c r="D69" i="1"/>
  <c r="D63" i="1"/>
  <c r="D37" i="1"/>
  <c r="D35" i="1"/>
  <c r="V67" i="1"/>
  <c r="T67" i="1"/>
  <c r="S67" i="1"/>
  <c r="R67" i="1"/>
  <c r="Q67" i="1"/>
  <c r="P67" i="1"/>
  <c r="O67" i="1"/>
  <c r="N67" i="1"/>
  <c r="M67" i="1"/>
  <c r="L67" i="1"/>
  <c r="K67" i="1"/>
  <c r="J67" i="1"/>
  <c r="I67" i="1"/>
  <c r="G67" i="1"/>
  <c r="F67" i="1"/>
  <c r="E67" i="1"/>
  <c r="C67" i="1"/>
  <c r="H68" i="1"/>
  <c r="X68" i="1"/>
  <c r="Y68" i="1"/>
  <c r="U66" i="1"/>
  <c r="H66" i="1"/>
  <c r="V64" i="1"/>
  <c r="T64" i="1"/>
  <c r="S64" i="1"/>
  <c r="R64" i="1"/>
  <c r="Q64" i="1"/>
  <c r="P64" i="1"/>
  <c r="O64" i="1"/>
  <c r="N64" i="1"/>
  <c r="M64" i="1"/>
  <c r="L64" i="1"/>
  <c r="K64" i="1"/>
  <c r="J64" i="1"/>
  <c r="I64" i="1"/>
  <c r="D64" i="1"/>
  <c r="E64" i="1"/>
  <c r="F64" i="1"/>
  <c r="F54" i="1"/>
  <c r="G64" i="1"/>
  <c r="C64" i="1"/>
  <c r="H64" i="1"/>
  <c r="V49" i="1"/>
  <c r="T49" i="1"/>
  <c r="S49" i="1"/>
  <c r="R49" i="1"/>
  <c r="Q49" i="1"/>
  <c r="P49" i="1"/>
  <c r="O49" i="1"/>
  <c r="N49" i="1"/>
  <c r="M49" i="1"/>
  <c r="L49" i="1"/>
  <c r="K49" i="1"/>
  <c r="J49" i="1"/>
  <c r="U49" i="1"/>
  <c r="I49" i="1"/>
  <c r="G49" i="1"/>
  <c r="F49" i="1"/>
  <c r="E49" i="1"/>
  <c r="D49" i="1"/>
  <c r="C49" i="1"/>
  <c r="U53" i="1"/>
  <c r="H53" i="1"/>
  <c r="V43" i="1"/>
  <c r="T43" i="1"/>
  <c r="S43" i="1"/>
  <c r="R43" i="1"/>
  <c r="Q43" i="1"/>
  <c r="P43" i="1"/>
  <c r="O43" i="1"/>
  <c r="N43" i="1"/>
  <c r="M43" i="1"/>
  <c r="L43" i="1"/>
  <c r="K43" i="1"/>
  <c r="J43" i="1"/>
  <c r="I43" i="1"/>
  <c r="H47" i="1"/>
  <c r="H48" i="1"/>
  <c r="U47" i="1"/>
  <c r="U48" i="1"/>
  <c r="X48" i="1"/>
  <c r="Y48" i="1"/>
  <c r="D43" i="1"/>
  <c r="E43" i="1"/>
  <c r="F43" i="1"/>
  <c r="G43" i="1"/>
  <c r="C43" i="1"/>
  <c r="V41" i="1"/>
  <c r="U41" i="1"/>
  <c r="T40" i="1"/>
  <c r="S40" i="1"/>
  <c r="R40" i="1"/>
  <c r="Q40" i="1"/>
  <c r="P40" i="1"/>
  <c r="O40" i="1"/>
  <c r="N40" i="1"/>
  <c r="M40" i="1"/>
  <c r="L40" i="1"/>
  <c r="K40" i="1"/>
  <c r="J40" i="1"/>
  <c r="I40" i="1"/>
  <c r="H41" i="1"/>
  <c r="D40" i="1"/>
  <c r="E40" i="1"/>
  <c r="F40" i="1"/>
  <c r="G40" i="1"/>
  <c r="C40" i="1"/>
  <c r="U69" i="1"/>
  <c r="U70" i="1"/>
  <c r="H63" i="1"/>
  <c r="V40" i="1"/>
  <c r="U42" i="1"/>
  <c r="H42" i="1"/>
  <c r="V62" i="1"/>
  <c r="V55" i="1"/>
  <c r="V39" i="1"/>
  <c r="V35" i="1"/>
  <c r="V34" i="1"/>
  <c r="V31" i="1"/>
  <c r="V30" i="1"/>
  <c r="V29" i="1"/>
  <c r="V28" i="1"/>
  <c r="V24" i="1"/>
  <c r="V23" i="1"/>
  <c r="V18" i="1"/>
  <c r="V15" i="1"/>
  <c r="V16" i="1"/>
  <c r="V12" i="1"/>
  <c r="V11" i="1"/>
  <c r="U36" i="1"/>
  <c r="U37" i="1"/>
  <c r="U44" i="1"/>
  <c r="U45" i="1"/>
  <c r="U46" i="1"/>
  <c r="W46" i="1"/>
  <c r="U13" i="1"/>
  <c r="U17" i="1"/>
  <c r="U21" i="1"/>
  <c r="U22" i="1"/>
  <c r="U14" i="1"/>
  <c r="U19" i="1"/>
  <c r="U20" i="1"/>
  <c r="U25" i="1"/>
  <c r="U32" i="1"/>
  <c r="U33" i="1"/>
  <c r="U50" i="1"/>
  <c r="U51" i="1"/>
  <c r="U52" i="1"/>
  <c r="U56" i="1"/>
  <c r="U57" i="1"/>
  <c r="U58" i="1"/>
  <c r="U59" i="1"/>
  <c r="U60" i="1"/>
  <c r="U61" i="1"/>
  <c r="U63" i="1"/>
  <c r="U65" i="1"/>
  <c r="T62" i="1"/>
  <c r="S62" i="1"/>
  <c r="R62" i="1"/>
  <c r="Q62" i="1"/>
  <c r="P62" i="1"/>
  <c r="O62" i="1"/>
  <c r="N62" i="1"/>
  <c r="M62" i="1"/>
  <c r="L62" i="1"/>
  <c r="K62" i="1"/>
  <c r="J62" i="1"/>
  <c r="I62" i="1"/>
  <c r="U62" i="1"/>
  <c r="T55" i="1"/>
  <c r="S55" i="1"/>
  <c r="S35" i="1"/>
  <c r="S34" i="1"/>
  <c r="R55" i="1"/>
  <c r="R54" i="1"/>
  <c r="Q55" i="1"/>
  <c r="Q35" i="1"/>
  <c r="Q34" i="1"/>
  <c r="P55" i="1"/>
  <c r="O55" i="1"/>
  <c r="O35" i="1"/>
  <c r="O34" i="1"/>
  <c r="N55" i="1"/>
  <c r="M55" i="1"/>
  <c r="M35" i="1"/>
  <c r="M34" i="1"/>
  <c r="L55" i="1"/>
  <c r="L35" i="1"/>
  <c r="L34" i="1"/>
  <c r="K55" i="1"/>
  <c r="K35" i="1"/>
  <c r="K34" i="1"/>
  <c r="J55" i="1"/>
  <c r="J35" i="1"/>
  <c r="J34" i="1"/>
  <c r="I55" i="1"/>
  <c r="R35" i="1"/>
  <c r="R34" i="1"/>
  <c r="P35" i="1"/>
  <c r="P34" i="1"/>
  <c r="N35" i="1"/>
  <c r="N34" i="1"/>
  <c r="T35" i="1"/>
  <c r="T34" i="1"/>
  <c r="T31" i="1"/>
  <c r="T30" i="1"/>
  <c r="T29" i="1"/>
  <c r="S31" i="1"/>
  <c r="R31" i="1"/>
  <c r="R30" i="1"/>
  <c r="R29" i="1"/>
  <c r="R28" i="1"/>
  <c r="R27" i="1"/>
  <c r="R26" i="1"/>
  <c r="Q31" i="1"/>
  <c r="Q30" i="1"/>
  <c r="P31" i="1"/>
  <c r="P30" i="1"/>
  <c r="P29" i="1"/>
  <c r="P28" i="1"/>
  <c r="O31" i="1"/>
  <c r="N31" i="1"/>
  <c r="N30" i="1"/>
  <c r="M31" i="1"/>
  <c r="M30" i="1"/>
  <c r="L31" i="1"/>
  <c r="L30" i="1"/>
  <c r="K31" i="1"/>
  <c r="K30" i="1"/>
  <c r="J31" i="1"/>
  <c r="J30" i="1"/>
  <c r="I31" i="1"/>
  <c r="I30" i="1"/>
  <c r="S30" i="1"/>
  <c r="O30" i="1"/>
  <c r="T24" i="1"/>
  <c r="T23" i="1"/>
  <c r="S24" i="1"/>
  <c r="S23" i="1"/>
  <c r="R24" i="1"/>
  <c r="R23" i="1"/>
  <c r="Q24" i="1"/>
  <c r="Q23" i="1"/>
  <c r="P24" i="1"/>
  <c r="P23" i="1"/>
  <c r="O24" i="1"/>
  <c r="N24" i="1"/>
  <c r="N23" i="1"/>
  <c r="M24" i="1"/>
  <c r="M23" i="1"/>
  <c r="L24" i="1"/>
  <c r="L23" i="1"/>
  <c r="K24" i="1"/>
  <c r="K23" i="1"/>
  <c r="J24" i="1"/>
  <c r="J23" i="1"/>
  <c r="I24" i="1"/>
  <c r="I23" i="1"/>
  <c r="O23" i="1"/>
  <c r="T18" i="1"/>
  <c r="S18" i="1"/>
  <c r="Q18" i="1"/>
  <c r="P18" i="1"/>
  <c r="O18" i="1"/>
  <c r="M18" i="1"/>
  <c r="L18" i="1"/>
  <c r="K18" i="1"/>
  <c r="T16" i="1"/>
  <c r="S16" i="1"/>
  <c r="S15" i="1"/>
  <c r="S10" i="1"/>
  <c r="S9" i="1"/>
  <c r="S8" i="1"/>
  <c r="Q16" i="1"/>
  <c r="P16" i="1"/>
  <c r="P15" i="1"/>
  <c r="O16" i="1"/>
  <c r="M16" i="1"/>
  <c r="L16" i="1"/>
  <c r="L15" i="1"/>
  <c r="K16" i="1"/>
  <c r="T15" i="1"/>
  <c r="Q15" i="1"/>
  <c r="O15" i="1"/>
  <c r="T12" i="1"/>
  <c r="S12" i="1"/>
  <c r="Q12" i="1"/>
  <c r="P12" i="1"/>
  <c r="O12" i="1"/>
  <c r="M12" i="1"/>
  <c r="L12" i="1"/>
  <c r="K12" i="1"/>
  <c r="T11" i="1"/>
  <c r="T10" i="1"/>
  <c r="T9" i="1"/>
  <c r="T8" i="1"/>
  <c r="S11" i="1"/>
  <c r="Q11" i="1"/>
  <c r="Q10" i="1"/>
  <c r="Q9" i="1"/>
  <c r="Q8" i="1"/>
  <c r="P11" i="1"/>
  <c r="O11" i="1"/>
  <c r="O10" i="1"/>
  <c r="O9" i="1"/>
  <c r="O8" i="1"/>
  <c r="M11" i="1"/>
  <c r="L11" i="1"/>
  <c r="L10" i="1"/>
  <c r="L9" i="1"/>
  <c r="L8" i="1"/>
  <c r="L7" i="1"/>
  <c r="K11" i="1"/>
  <c r="D24" i="1"/>
  <c r="D23" i="1"/>
  <c r="E24" i="1"/>
  <c r="E23" i="1"/>
  <c r="F24" i="1"/>
  <c r="F23" i="1"/>
  <c r="G24" i="1"/>
  <c r="G23" i="1"/>
  <c r="D31" i="1"/>
  <c r="D30" i="1"/>
  <c r="E31" i="1"/>
  <c r="E30" i="1"/>
  <c r="F31" i="1"/>
  <c r="F30" i="1"/>
  <c r="G31" i="1"/>
  <c r="G30" i="1"/>
  <c r="D55" i="1"/>
  <c r="E55" i="1"/>
  <c r="F55" i="1"/>
  <c r="G55" i="1"/>
  <c r="D62" i="1"/>
  <c r="E62" i="1"/>
  <c r="F62" i="1"/>
  <c r="G62" i="1"/>
  <c r="C24" i="1"/>
  <c r="C23" i="1"/>
  <c r="H23" i="1"/>
  <c r="C31" i="1"/>
  <c r="C30" i="1"/>
  <c r="C55" i="1"/>
  <c r="C62" i="1"/>
  <c r="H14" i="1"/>
  <c r="H19" i="1"/>
  <c r="H25" i="1"/>
  <c r="X25" i="1"/>
  <c r="Y25" i="1"/>
  <c r="H32" i="1"/>
  <c r="H33" i="1"/>
  <c r="H50" i="1"/>
  <c r="H51" i="1"/>
  <c r="W51" i="1"/>
  <c r="H52" i="1"/>
  <c r="H56" i="1"/>
  <c r="H57" i="1"/>
  <c r="H60" i="1"/>
  <c r="W60" i="1"/>
  <c r="H61" i="1"/>
  <c r="W61" i="1"/>
  <c r="H65" i="1"/>
  <c r="H59" i="1"/>
  <c r="J18" i="1"/>
  <c r="J16" i="1"/>
  <c r="J12" i="1"/>
  <c r="J11" i="1"/>
  <c r="N18" i="1"/>
  <c r="N16" i="1"/>
  <c r="N15" i="1"/>
  <c r="N12" i="1"/>
  <c r="N11" i="1"/>
  <c r="R18" i="1"/>
  <c r="R16" i="1"/>
  <c r="R12" i="1"/>
  <c r="R11" i="1"/>
  <c r="G35" i="1"/>
  <c r="G34" i="1"/>
  <c r="H22" i="1"/>
  <c r="F35" i="1"/>
  <c r="F34" i="1"/>
  <c r="H46" i="1"/>
  <c r="X46" i="1"/>
  <c r="Y46" i="1"/>
  <c r="H58" i="1"/>
  <c r="W58" i="1"/>
  <c r="F18" i="1"/>
  <c r="F16" i="1"/>
  <c r="F12" i="1"/>
  <c r="F11" i="1"/>
  <c r="E35" i="1"/>
  <c r="E34" i="1"/>
  <c r="G18" i="1"/>
  <c r="G16" i="1"/>
  <c r="G12" i="1"/>
  <c r="G11" i="1"/>
  <c r="H45" i="1"/>
  <c r="C35" i="1"/>
  <c r="C34" i="1"/>
  <c r="C18" i="1"/>
  <c r="E18" i="1"/>
  <c r="E16" i="1"/>
  <c r="E12" i="1"/>
  <c r="H44" i="1"/>
  <c r="X44" i="1"/>
  <c r="Y44" i="1"/>
  <c r="H37" i="1"/>
  <c r="C16" i="1"/>
  <c r="C15" i="1"/>
  <c r="C12" i="1"/>
  <c r="C11" i="1"/>
  <c r="H20" i="1"/>
  <c r="I35" i="1"/>
  <c r="D34" i="1"/>
  <c r="H36" i="1"/>
  <c r="W36" i="1"/>
  <c r="I18" i="1"/>
  <c r="D18" i="1"/>
  <c r="H21" i="1"/>
  <c r="X21" i="1"/>
  <c r="Y21" i="1"/>
  <c r="I16" i="1"/>
  <c r="D16" i="1"/>
  <c r="D15" i="1"/>
  <c r="D10" i="1"/>
  <c r="H17" i="1"/>
  <c r="W17" i="1"/>
  <c r="I12" i="1"/>
  <c r="I11" i="1"/>
  <c r="D12" i="1"/>
  <c r="H13" i="1"/>
  <c r="D11" i="1"/>
  <c r="X60" i="1"/>
  <c r="Y60" i="1"/>
  <c r="X51" i="1"/>
  <c r="Y51" i="1"/>
  <c r="W25" i="1"/>
  <c r="X58" i="1"/>
  <c r="Y58" i="1"/>
  <c r="N39" i="1"/>
  <c r="U12" i="1"/>
  <c r="X36" i="1"/>
  <c r="Y36" i="1"/>
  <c r="X17" i="1"/>
  <c r="Y17" i="1"/>
  <c r="M15" i="1"/>
  <c r="J29" i="1"/>
  <c r="J28" i="1"/>
  <c r="N29" i="1"/>
  <c r="N28" i="1"/>
  <c r="P39" i="1"/>
  <c r="W53" i="1"/>
  <c r="W66" i="1"/>
  <c r="D39" i="1"/>
  <c r="H70" i="1"/>
  <c r="W70" i="1"/>
  <c r="W56" i="1"/>
  <c r="V54" i="1"/>
  <c r="X56" i="1"/>
  <c r="Y56" i="1"/>
  <c r="W68" i="1"/>
  <c r="S54" i="1"/>
  <c r="Q54" i="1"/>
  <c r="X57" i="1"/>
  <c r="Y57" i="1"/>
  <c r="F39" i="1"/>
  <c r="F38" i="1"/>
  <c r="C39" i="1"/>
  <c r="L39" i="1"/>
  <c r="R39" i="1"/>
  <c r="T39" i="1"/>
  <c r="W44" i="1"/>
  <c r="W37" i="1"/>
  <c r="E15" i="1"/>
  <c r="G15" i="1"/>
  <c r="H15" i="1"/>
  <c r="F15" i="1"/>
  <c r="F10" i="1"/>
  <c r="F9" i="1"/>
  <c r="F8" i="1"/>
  <c r="W59" i="1"/>
  <c r="W65" i="1"/>
  <c r="G54" i="1"/>
  <c r="U67" i="1"/>
  <c r="U43" i="1"/>
  <c r="X53" i="1"/>
  <c r="Y53" i="1"/>
  <c r="U64" i="1"/>
  <c r="W64" i="1"/>
  <c r="X66" i="1"/>
  <c r="Y66" i="1"/>
  <c r="O54" i="1"/>
  <c r="W63" i="1"/>
  <c r="X63" i="1"/>
  <c r="Y63" i="1"/>
  <c r="U30" i="1"/>
  <c r="U31" i="1"/>
  <c r="H31" i="1"/>
  <c r="H18" i="1"/>
  <c r="D29" i="1"/>
  <c r="D28" i="1"/>
  <c r="W45" i="1"/>
  <c r="H24" i="1"/>
  <c r="H62" i="1"/>
  <c r="W62" i="1"/>
  <c r="M29" i="1"/>
  <c r="M28" i="1"/>
  <c r="M27" i="1"/>
  <c r="M26" i="1"/>
  <c r="U55" i="1"/>
  <c r="J54" i="1"/>
  <c r="L54" i="1"/>
  <c r="P54" i="1"/>
  <c r="T54" i="1"/>
  <c r="T38" i="1"/>
  <c r="U40" i="1"/>
  <c r="H49" i="1"/>
  <c r="W49" i="1"/>
  <c r="I15" i="1"/>
  <c r="I10" i="1"/>
  <c r="R15" i="1"/>
  <c r="L29" i="1"/>
  <c r="L28" i="1"/>
  <c r="K54" i="1"/>
  <c r="M54" i="1"/>
  <c r="X64" i="1"/>
  <c r="Y64" i="1"/>
  <c r="X65" i="1"/>
  <c r="Y65" i="1"/>
  <c r="W57" i="1"/>
  <c r="X52" i="1"/>
  <c r="Y52" i="1"/>
  <c r="X50" i="1"/>
  <c r="Y50" i="1"/>
  <c r="W32" i="1"/>
  <c r="X20" i="1"/>
  <c r="Y20" i="1"/>
  <c r="X14" i="1"/>
  <c r="Y14" i="1"/>
  <c r="X13" i="1"/>
  <c r="Y13" i="1"/>
  <c r="X47" i="1"/>
  <c r="Y47" i="1"/>
  <c r="H34" i="1"/>
  <c r="G29" i="1"/>
  <c r="G28" i="1"/>
  <c r="E29" i="1"/>
  <c r="E28" i="1"/>
  <c r="E27" i="1"/>
  <c r="E26" i="1"/>
  <c r="O29" i="1"/>
  <c r="O28" i="1"/>
  <c r="S29" i="1"/>
  <c r="S28" i="1"/>
  <c r="S27" i="1"/>
  <c r="S26" i="1"/>
  <c r="W48" i="1"/>
  <c r="Q39" i="1"/>
  <c r="H43" i="1"/>
  <c r="W43" i="1"/>
  <c r="E11" i="1"/>
  <c r="H12" i="1"/>
  <c r="W12" i="1"/>
  <c r="R10" i="1"/>
  <c r="R9" i="1"/>
  <c r="R8" i="1"/>
  <c r="R7" i="1"/>
  <c r="N10" i="1"/>
  <c r="N9" i="1"/>
  <c r="U16" i="1"/>
  <c r="J15" i="1"/>
  <c r="W33" i="1"/>
  <c r="X33" i="1"/>
  <c r="Y33" i="1"/>
  <c r="W19" i="1"/>
  <c r="X19" i="1"/>
  <c r="Y19" i="1"/>
  <c r="X61" i="1"/>
  <c r="Y61" i="1"/>
  <c r="X59" i="1"/>
  <c r="Y59" i="1"/>
  <c r="X45" i="1"/>
  <c r="Y45" i="1"/>
  <c r="X37" i="1"/>
  <c r="Y37" i="1"/>
  <c r="W42" i="1"/>
  <c r="X42" i="1"/>
  <c r="Y42" i="1"/>
  <c r="K39" i="1"/>
  <c r="M39" i="1"/>
  <c r="O39" i="1"/>
  <c r="O38" i="1"/>
  <c r="S39" i="1"/>
  <c r="S38" i="1"/>
  <c r="I54" i="1"/>
  <c r="H30" i="1"/>
  <c r="U11" i="1"/>
  <c r="H16" i="1"/>
  <c r="W16" i="1"/>
  <c r="X32" i="1"/>
  <c r="Y32" i="1"/>
  <c r="H35" i="1"/>
  <c r="W20" i="1"/>
  <c r="W52" i="1"/>
  <c r="W13" i="1"/>
  <c r="W21" i="1"/>
  <c r="I34" i="1"/>
  <c r="U34" i="1"/>
  <c r="U35" i="1"/>
  <c r="X35" i="1"/>
  <c r="Y35" i="1"/>
  <c r="C10" i="1"/>
  <c r="C9" i="1"/>
  <c r="X22" i="1"/>
  <c r="Y22" i="1"/>
  <c r="W22" i="1"/>
  <c r="W50" i="1"/>
  <c r="H55" i="1"/>
  <c r="C54" i="1"/>
  <c r="E54" i="1"/>
  <c r="U24" i="1"/>
  <c r="Q29" i="1"/>
  <c r="Q28" i="1"/>
  <c r="Q27" i="1"/>
  <c r="Q26" i="1"/>
  <c r="R38" i="1"/>
  <c r="W14" i="1"/>
  <c r="K29" i="1"/>
  <c r="K28" i="1"/>
  <c r="G39" i="1"/>
  <c r="G38" i="1"/>
  <c r="E39" i="1"/>
  <c r="W41" i="1"/>
  <c r="X41" i="1"/>
  <c r="Y41" i="1"/>
  <c r="I39" i="1"/>
  <c r="H40" i="1"/>
  <c r="G10" i="1"/>
  <c r="L38" i="1"/>
  <c r="X49" i="1"/>
  <c r="Y49" i="1"/>
  <c r="I29" i="1"/>
  <c r="C29" i="1"/>
  <c r="F29" i="1"/>
  <c r="F28" i="1"/>
  <c r="F27" i="1"/>
  <c r="F26" i="1"/>
  <c r="V38" i="1"/>
  <c r="W40" i="1"/>
  <c r="X70" i="1"/>
  <c r="Y70" i="1"/>
  <c r="X62" i="1"/>
  <c r="Y62" i="1"/>
  <c r="Q38" i="1"/>
  <c r="P38" i="1"/>
  <c r="P27" i="1"/>
  <c r="P26" i="1"/>
  <c r="W31" i="1"/>
  <c r="M38" i="1"/>
  <c r="E38" i="1"/>
  <c r="X24" i="1"/>
  <c r="Y24" i="1"/>
  <c r="K38" i="1"/>
  <c r="X31" i="1"/>
  <c r="Y31" i="1"/>
  <c r="W24" i="1"/>
  <c r="X12" i="1"/>
  <c r="Y12" i="1"/>
  <c r="H39" i="1"/>
  <c r="X43" i="1"/>
  <c r="Y43" i="1"/>
  <c r="W35" i="1"/>
  <c r="H11" i="1"/>
  <c r="W11" i="1"/>
  <c r="E10" i="1"/>
  <c r="E9" i="1"/>
  <c r="E8" i="1"/>
  <c r="E7" i="1"/>
  <c r="J10" i="1"/>
  <c r="W55" i="1"/>
  <c r="X55" i="1"/>
  <c r="Y55" i="1"/>
  <c r="W30" i="1"/>
  <c r="X30" i="1"/>
  <c r="Y30" i="1"/>
  <c r="X16" i="1"/>
  <c r="Y16" i="1"/>
  <c r="C38" i="1"/>
  <c r="X40" i="1"/>
  <c r="Y40" i="1"/>
  <c r="I38" i="1"/>
  <c r="C28" i="1"/>
  <c r="C27" i="1"/>
  <c r="H29" i="1"/>
  <c r="I28" i="1"/>
  <c r="J9" i="1"/>
  <c r="G9" i="1"/>
  <c r="W34" i="1"/>
  <c r="X34" i="1"/>
  <c r="Y34" i="1"/>
  <c r="L27" i="1"/>
  <c r="L26" i="1"/>
  <c r="X11" i="1"/>
  <c r="Y11" i="1"/>
  <c r="I27" i="1"/>
  <c r="G8" i="1"/>
  <c r="J8" i="1"/>
  <c r="I26" i="1"/>
  <c r="K27" i="1"/>
  <c r="K26" i="1"/>
  <c r="C8" i="1"/>
  <c r="I9" i="1"/>
  <c r="I8" i="1"/>
  <c r="I7" i="1"/>
  <c r="H28" i="1"/>
  <c r="F7" i="1"/>
  <c r="D9" i="1"/>
  <c r="D8" i="1"/>
  <c r="H10" i="1"/>
  <c r="Q7" i="1"/>
  <c r="T7" i="1"/>
  <c r="C26" i="1"/>
  <c r="O27" i="1"/>
  <c r="O26" i="1"/>
  <c r="O7" i="1"/>
  <c r="G27" i="1"/>
  <c r="G26" i="1"/>
  <c r="G7" i="1"/>
  <c r="S7" i="1"/>
  <c r="T28" i="1"/>
  <c r="T27" i="1"/>
  <c r="T26" i="1"/>
  <c r="U29" i="1"/>
  <c r="V27" i="1"/>
  <c r="V26" i="1"/>
  <c r="U18" i="1"/>
  <c r="X18" i="1"/>
  <c r="Y18" i="1"/>
  <c r="W47" i="1"/>
  <c r="J39" i="1"/>
  <c r="M10" i="1"/>
  <c r="M9" i="1"/>
  <c r="M8" i="1"/>
  <c r="M7" i="1"/>
  <c r="P10" i="1"/>
  <c r="P9" i="1"/>
  <c r="P8" i="1"/>
  <c r="P7" i="1"/>
  <c r="K15" i="1"/>
  <c r="U15" i="1"/>
  <c r="V10" i="1"/>
  <c r="V9" i="1"/>
  <c r="V8" i="1"/>
  <c r="D67" i="1"/>
  <c r="H69" i="1"/>
  <c r="N54" i="1"/>
  <c r="N38" i="1"/>
  <c r="V7" i="1"/>
  <c r="W18" i="1"/>
  <c r="U23" i="1"/>
  <c r="N8" i="1"/>
  <c r="U54" i="1"/>
  <c r="X15" i="1"/>
  <c r="Y15" i="1"/>
  <c r="W15" i="1"/>
  <c r="X69" i="1"/>
  <c r="Y69" i="1"/>
  <c r="W69" i="1"/>
  <c r="K10" i="1"/>
  <c r="H9" i="1"/>
  <c r="D54" i="1"/>
  <c r="H67" i="1"/>
  <c r="J38" i="1"/>
  <c r="J27" i="1"/>
  <c r="J26" i="1"/>
  <c r="J7" i="1"/>
  <c r="U39" i="1"/>
  <c r="W29" i="1"/>
  <c r="X29" i="1"/>
  <c r="Y29" i="1"/>
  <c r="H8" i="1"/>
  <c r="C7" i="1"/>
  <c r="U28" i="1"/>
  <c r="X28" i="1"/>
  <c r="Y28" i="1"/>
  <c r="X23" i="1"/>
  <c r="Y23" i="1"/>
  <c r="W23" i="1"/>
  <c r="N27" i="1"/>
  <c r="U38" i="1"/>
  <c r="W28" i="1"/>
  <c r="W39" i="1"/>
  <c r="X39" i="1"/>
  <c r="Y39" i="1"/>
  <c r="W67" i="1"/>
  <c r="X67" i="1"/>
  <c r="Y67" i="1"/>
  <c r="H54" i="1"/>
  <c r="D38" i="1"/>
  <c r="K9" i="1"/>
  <c r="U10" i="1"/>
  <c r="U27" i="1"/>
  <c r="N26" i="1"/>
  <c r="K8" i="1"/>
  <c r="U9" i="1"/>
  <c r="H38" i="1"/>
  <c r="D27" i="1"/>
  <c r="W10" i="1"/>
  <c r="X10" i="1"/>
  <c r="Y10" i="1"/>
  <c r="W54" i="1"/>
  <c r="X54" i="1"/>
  <c r="Y54" i="1"/>
  <c r="U26" i="1"/>
  <c r="N7" i="1"/>
  <c r="D26" i="1"/>
  <c r="H27" i="1"/>
  <c r="X9" i="1"/>
  <c r="Y9" i="1"/>
  <c r="W9" i="1"/>
  <c r="X38" i="1"/>
  <c r="Y38" i="1"/>
  <c r="W38" i="1"/>
  <c r="K7" i="1"/>
  <c r="U7" i="1"/>
  <c r="U8" i="1"/>
  <c r="X8" i="1"/>
  <c r="Y8" i="1"/>
  <c r="W8" i="1"/>
  <c r="D7" i="1"/>
  <c r="H7" i="1"/>
  <c r="W7" i="1"/>
  <c r="H26" i="1"/>
  <c r="W27" i="1"/>
  <c r="X27" i="1"/>
  <c r="Y27" i="1"/>
  <c r="X26" i="1"/>
  <c r="Y26" i="1"/>
  <c r="W26" i="1"/>
  <c r="X7" i="1"/>
  <c r="Y7" i="1"/>
</calcChain>
</file>

<file path=xl/sharedStrings.xml><?xml version="1.0" encoding="utf-8"?>
<sst xmlns="http://schemas.openxmlformats.org/spreadsheetml/2006/main" count="158" uniqueCount="153">
  <si>
    <t>INSTITUCION EDUCATIVA BOSQUES DE PINARES</t>
  </si>
  <si>
    <t>CODIGO</t>
  </si>
  <si>
    <t>NOMBRE</t>
  </si>
  <si>
    <t>PRESUPUESTO INICIAL</t>
  </si>
  <si>
    <t>MODIFICACIONES</t>
  </si>
  <si>
    <t>APROPIACION DEFINITIVA</t>
  </si>
  <si>
    <t>TOTAL EJECUTADO</t>
  </si>
  <si>
    <t>TOTAL COMPROMETIDO</t>
  </si>
  <si>
    <t>POR EJECUTAR</t>
  </si>
  <si>
    <t>% EJECUTADO</t>
  </si>
  <si>
    <t>% EJECUTAR</t>
  </si>
  <si>
    <t>ADICION</t>
  </si>
  <si>
    <t>REDUCCION</t>
  </si>
  <si>
    <t>CREDITOS</t>
  </si>
  <si>
    <t>C/CREDITOS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</si>
  <si>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</si>
  <si>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</si>
  <si>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</si>
  <si>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</si>
  <si>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</si>
  <si>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</si>
  <si>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</si>
  <si>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</si>
  <si>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</si>
  <si>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</si>
  <si>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</si>
  <si>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</si>
  <si>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</t>
  </si>
  <si>
    <t>Gastos</t>
  </si>
  <si>
    <t>2.1</t>
  </si>
  <si>
    <t>Funcionamiento</t>
  </si>
  <si>
    <t>2.1.2</t>
  </si>
  <si>
    <t>Adquisicion de bienes y servicios</t>
  </si>
  <si>
    <t>Activos fijos</t>
  </si>
  <si>
    <t>Maquinaria y equipo</t>
  </si>
  <si>
    <t>2.1.2.02</t>
  </si>
  <si>
    <t>Adquisiciones diferentes de activos</t>
  </si>
  <si>
    <t>2.1.2.02.01</t>
  </si>
  <si>
    <t>Materiales y suministros</t>
  </si>
  <si>
    <t>2.1.2.02.01.003</t>
  </si>
  <si>
    <t>2.1.2.02.01.003.3899998</t>
  </si>
  <si>
    <t>2.1.2.02.02</t>
  </si>
  <si>
    <t>Productos n.c.p. para tocador</t>
  </si>
  <si>
    <t>Servicios de transporte terrestre especial local de pasajeros</t>
  </si>
  <si>
    <t>2.1.2.02.02.007</t>
  </si>
  <si>
    <t>Servicios financieros y servicios conexos, servicios inmobiliarios y servicios de leasing</t>
  </si>
  <si>
    <t>2.1.2.02.02.007.71355</t>
  </si>
  <si>
    <t>Servicios de seguros generales de responsabilidad civil</t>
  </si>
  <si>
    <t>2.1.2.02.02.008</t>
  </si>
  <si>
    <t xml:space="preserve">Servicios prestados a las empresas y servicios de produccion </t>
  </si>
  <si>
    <t>2.1.2.02.02.008.82221</t>
  </si>
  <si>
    <t>Servicios de contabilidad</t>
  </si>
  <si>
    <t>2.1.2.02.02.008.83151</t>
  </si>
  <si>
    <t>Servicios de alojamiento de sitios web (hosting)</t>
  </si>
  <si>
    <t>2.1.2.02.02.008.84222</t>
  </si>
  <si>
    <t>Servicios de acceso a Internet de banda ancha</t>
  </si>
  <si>
    <t>2.1.2.02.02.008.87130</t>
  </si>
  <si>
    <t>Servicios para la comunidad, sociales y personales</t>
  </si>
  <si>
    <t>2.3</t>
  </si>
  <si>
    <t>Inversion</t>
  </si>
  <si>
    <t>2.3.2</t>
  </si>
  <si>
    <t>2.3.2.02</t>
  </si>
  <si>
    <t>2.3.2.02.01</t>
  </si>
  <si>
    <t>2.3.2.02.01.003</t>
  </si>
  <si>
    <t>2.3.2.02.01.004</t>
  </si>
  <si>
    <t>2.3.2.02.02</t>
  </si>
  <si>
    <t>2.3.2.02.02.005</t>
  </si>
  <si>
    <t>2.3.2.02.02.005.54129</t>
  </si>
  <si>
    <t>2.3.2.02.02.006</t>
  </si>
  <si>
    <t>2.3.2.02.02.008</t>
  </si>
  <si>
    <t>2.3.2.02.02.008.89121</t>
  </si>
  <si>
    <t>2.3.2.02.02.009</t>
  </si>
  <si>
    <t>JAIVER LOPEZ CARDENAS
CONTADOR
T.P 6113-T</t>
  </si>
  <si>
    <t>MILTON NICOLAS PALACIOS MONTAÑO 
RECTOR</t>
  </si>
  <si>
    <t>2.1.2.02.01.003.3532399</t>
  </si>
  <si>
    <t>2.3.2.01</t>
  </si>
  <si>
    <t>2.3.2.01.01</t>
  </si>
  <si>
    <t>2.3.2.01.01.003</t>
  </si>
  <si>
    <t>2.3.2.01.01.003.05</t>
  </si>
  <si>
    <t>2.3.2.01.01.003.05.02</t>
  </si>
  <si>
    <t>2.3.2.02.01.003.3529901</t>
  </si>
  <si>
    <t>Botiquines para emergencia</t>
  </si>
  <si>
    <t>2.3.2.02.01.004.4299603</t>
  </si>
  <si>
    <t>Medallas y condecoraciones de metales comunes</t>
  </si>
  <si>
    <t>2.3.2.02.01.004.4392302</t>
  </si>
  <si>
    <t>Extinguidores de incendio</t>
  </si>
  <si>
    <t>2.3.2.02.02.005.54530</t>
  </si>
  <si>
    <t>2.3.2.02.02.005.54619</t>
  </si>
  <si>
    <t>2.3.2.02.02.005.54730</t>
  </si>
  <si>
    <t>2.3.2.02.02.006.64114</t>
  </si>
  <si>
    <t>2.3.2.02.02.009.96290</t>
  </si>
  <si>
    <t xml:space="preserve">Materiales y suministros </t>
  </si>
  <si>
    <t>Otros bienes transportables (excepto productos metalicos, maquinaria y equipo)</t>
  </si>
  <si>
    <t>Articulos n.c.p. para escritorio y oficina</t>
  </si>
  <si>
    <t>Adquisicion de servicios</t>
  </si>
  <si>
    <t>Servicios de mantenimiento y reparacion de computadores y equipos perifericos</t>
  </si>
  <si>
    <t>2.1.8</t>
  </si>
  <si>
    <t>Gastos por tributos, tasas, contribuciones, multas, sanciones e intereses de mora</t>
  </si>
  <si>
    <t>2.1.8.01</t>
  </si>
  <si>
    <t>Impuestos</t>
  </si>
  <si>
    <t>2.1.8.01.14</t>
  </si>
  <si>
    <t>Gravamen a los movimientos financieros</t>
  </si>
  <si>
    <t>Adquisicion de activos no financieros</t>
  </si>
  <si>
    <t>Equipo y aparatos de radio, television y comunicaciones</t>
  </si>
  <si>
    <t>Aparatos transmisores de television y radio; television, video y camaras digitales; telefonos</t>
  </si>
  <si>
    <t>2.3.2.01.01.003.05.03</t>
  </si>
  <si>
    <t>Radiorreceptores y receptores de television; aparatos para la grabacion y reproduccion de sonido y video; microfonos, altavoces, amplificadores, etc.</t>
  </si>
  <si>
    <t>2.3.2.01.01.004</t>
  </si>
  <si>
    <t>Activos fijos no clasificados como maquinaria y equipo</t>
  </si>
  <si>
    <t>2.3.2.01.01.004.01</t>
  </si>
  <si>
    <t>Muebles, instrumentos musicales, articulos de deporte y antiguedades</t>
  </si>
  <si>
    <t>2.3.2.01.01.004.01.02</t>
  </si>
  <si>
    <t>Instrumentos musicales</t>
  </si>
  <si>
    <t>2.3.2.01.01.004.01.03</t>
  </si>
  <si>
    <t>Articulos de deporte</t>
  </si>
  <si>
    <t>2.3.2.02.01.003.3221001</t>
  </si>
  <si>
    <t>Libros escolares impresos</t>
  </si>
  <si>
    <t>2.3.2.02.01.003.3229906</t>
  </si>
  <si>
    <t>Libros publicados en fasciculos, folletos, hojas sueltas e impresos similares</t>
  </si>
  <si>
    <t>Productos metalicos y paquetes de software</t>
  </si>
  <si>
    <t>2.3.2.02.01.004.4291246</t>
  </si>
  <si>
    <t>Menajes de acero inoxidable para instituciones</t>
  </si>
  <si>
    <t>Construccion y servicios de la construccion</t>
  </si>
  <si>
    <t>Servicios generales de construccion de otros edificios no residenciales</t>
  </si>
  <si>
    <t>Servicios de techado e impermeabilizacion de techos</t>
  </si>
  <si>
    <t>Otros servicios de instalaciones electricas</t>
  </si>
  <si>
    <t>2.3.2.02.02.005.54621</t>
  </si>
  <si>
    <t>Servicios de fontaneria y plomeria</t>
  </si>
  <si>
    <t>2.3.2.02.02.005.54710</t>
  </si>
  <si>
    <t>Servicios de instalacion de vidrios y ventanas</t>
  </si>
  <si>
    <t>Servicio de pintura</t>
  </si>
  <si>
    <t>Comercio y distribucion; alojamiento; servicios de suministro de comidas y bebidas; servicios de transporte; y servicios de distribucion de electricidad, gas y agua</t>
  </si>
  <si>
    <t xml:space="preserve">Servicios de impresion </t>
  </si>
  <si>
    <t>Otros servicios de artes escenicas, eventos culturales y de entretenimiento en vivo</t>
  </si>
  <si>
    <t>2.3.2.02.01.002</t>
  </si>
  <si>
    <t>Productos alimenticios, bebidas y tabaco; textiles, prendas de vestir y productos de cuero</t>
  </si>
  <si>
    <t>2.3.2.02.01.002.2823608</t>
  </si>
  <si>
    <t>Trajes para teatro</t>
  </si>
  <si>
    <t>2.3.2.02.02.009.96620</t>
  </si>
  <si>
    <t>Servicios de apoyo relacionados con el deporte y la recreacion</t>
  </si>
  <si>
    <t>2.3.2.02.01.002.2713001</t>
  </si>
  <si>
    <t>Cortinas y colgaduras</t>
  </si>
  <si>
    <t>2.3.2.02.01.003.3835099</t>
  </si>
  <si>
    <t>Instrumentos musicales n.c.p.</t>
  </si>
  <si>
    <t>2.3.2.02.01.003.3844098</t>
  </si>
  <si>
    <t>Elementos n.c.p. para juegos deportivos</t>
  </si>
  <si>
    <t>2.3.2.02.01.004.4733004</t>
  </si>
  <si>
    <t>Equipos de amplificacion de sonido</t>
  </si>
  <si>
    <t>2.3.2.02.02.008.89122</t>
  </si>
  <si>
    <t xml:space="preserve">Servicios relacionados con la impresion </t>
  </si>
  <si>
    <t>2.3.2.02.02.009.92920</t>
  </si>
  <si>
    <t>Servicios de apoyo educativo</t>
  </si>
  <si>
    <t>Presupuesto de Egresos (egresos) hasta el 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</si>
</sst>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Black][&gt;=0]###,###,###,##0;[Red][&lt;0]\-###,###,###,##0"/>
  </numFmts>
  <fonts count="3" x14ac:knownFonts="1">
    <font>
      <sz val="11"/>
      <color indexed="8"/>
      <name val="Calibri"/>
    </font>
    <font>
      <b/>
      <sz val="7"/>
      <color indexed="8"/>
      <name val="Calibri"/>
      <family val="2"/>
    </font>
    <font>
      <sz val="7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 applyFill="0" applyProtection="0"/>
  </cellStyleXfs>
  <cellXfs count="18">
    <xf numFmtId="0" fontId="0" fillId="0" borderId="0" xfId="0" applyFill="1" applyProtection="1"/>
    <xf numFmtId="0" fontId="2" fillId="0" borderId="0" xfId="0" applyFont="1" applyFill="1" applyProtection="1"/>
    <xf numFmtId="0" fontId="1" fillId="0" borderId="1" xfId="0" applyFont="1" applyFill="1" applyBorder="1" applyAlignment="1" applyProtection="1">
      <alignment horizontal="center" wrapText="1"/>
    </xf>
    <xf numFmtId="0" fontId="2" fillId="2" borderId="0" xfId="0" applyFont="1" applyFill="1" applyProtection="1"/>
    <xf numFmtId="164" fontId="2" fillId="2" borderId="0" xfId="0" applyNumberFormat="1" applyFont="1" applyFill="1" applyProtection="1"/>
    <xf numFmtId="10" fontId="2" fillId="2" borderId="0" xfId="0" applyNumberFormat="1" applyFont="1" applyFill="1" applyProtection="1"/>
    <xf numFmtId="164" fontId="2" fillId="0" borderId="0" xfId="0" applyNumberFormat="1" applyFont="1" applyFill="1" applyProtection="1"/>
    <xf numFmtId="0" fontId="2" fillId="0" borderId="0" xfId="0" applyFont="1" applyFill="1" applyAlignment="1" applyProtection="1">
      <alignment horizontal="center" wrapText="1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E6F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762000</xdr:colOff>
      <xdr:row>5</xdr:row>
      <xdr:rowOff>57150</xdr:rowOff>
    </xdr:to>
    <xdr:pic>
      <xdr:nvPicPr>
        <xdr:cNvPr id="1068" name="Picture 1">
          <a:extLst>
            <a:ext uri="{FF2B5EF4-FFF2-40B4-BE49-F238E27FC236}">
              <a16:creationId xmlns:a16="http://schemas.microsoft.com/office/drawing/2014/main" id="{E6403488-2215-88FE-6C43-EAC484027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29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70</xdr:row>
      <xdr:rowOff>76200</xdr:rowOff>
    </xdr:from>
    <xdr:to>
      <xdr:col>7</xdr:col>
      <xdr:colOff>228600</xdr:colOff>
      <xdr:row>75</xdr:row>
      <xdr:rowOff>76200</xdr:rowOff>
    </xdr:to>
    <xdr:pic>
      <xdr:nvPicPr>
        <xdr:cNvPr id="1069" name="14 Imagen">
          <a:extLst>
            <a:ext uri="{FF2B5EF4-FFF2-40B4-BE49-F238E27FC236}">
              <a16:creationId xmlns:a16="http://schemas.microsoft.com/office/drawing/2014/main" id="{AE9DC9C7-98B6-4BDA-A7ED-294B57C28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 contrast="-2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8353425"/>
          <a:ext cx="1333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70</xdr:row>
      <xdr:rowOff>19050</xdr:rowOff>
    </xdr:from>
    <xdr:to>
      <xdr:col>1</xdr:col>
      <xdr:colOff>2238375</xdr:colOff>
      <xdr:row>74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DD1D46-56C3-4ECE-8B0A-F640F1C4B33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8410575"/>
          <a:ext cx="195262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E5E08-A3CB-4124-88A8-666BD06C2E73}">
  <dimension ref="A1:Y76"/>
  <sheetViews>
    <sheetView tabSelected="1" showRuler="0" topLeftCell="A21" zoomScaleNormal="100" workbookViewId="0">
      <selection activeCell="B72" sqref="B72"/>
    </sheetView>
  </sheetViews>
  <sheetFormatPr baseColWidth="10" defaultColWidth="9.140625" defaultRowHeight="9" x14ac:dyDescent="0.15"/>
  <cols>
    <col min="1" max="1" width="14.5703125" style="1" customWidth="1"/>
    <col min="2" max="2" width="47.5703125" style="1" customWidth="1"/>
    <col min="3" max="4" width="8.85546875" style="1" customWidth="1"/>
    <col min="5" max="5" width="5.28515625" style="1" customWidth="1"/>
    <col min="6" max="8" width="8.85546875" style="1" customWidth="1"/>
    <col min="9" max="9" width="6.5703125" style="1" customWidth="1"/>
    <col min="10" max="14" width="8" style="1" customWidth="1"/>
    <col min="15" max="20" width="8" style="1" hidden="1" customWidth="1"/>
    <col min="21" max="23" width="8" style="1" customWidth="1"/>
    <col min="24" max="24" width="5.7109375" style="1" customWidth="1"/>
    <col min="25" max="25" width="6.140625" style="1" customWidth="1"/>
    <col min="26" max="16384" width="9.140625" style="1"/>
  </cols>
  <sheetData>
    <row r="1" spans="1:25" x14ac:dyDescent="0.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0"/>
    </row>
    <row r="2" spans="1:25" x14ac:dyDescent="0.1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25" x14ac:dyDescent="0.15">
      <c r="A3" s="11" t="s">
        <v>152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3"/>
    </row>
    <row r="4" spans="1:25" ht="9.75" thickBo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6"/>
    </row>
    <row r="5" spans="1:25" ht="18" x14ac:dyDescent="0.15">
      <c r="A5" s="17" t="s">
        <v>1</v>
      </c>
      <c r="B5" s="17" t="s">
        <v>2</v>
      </c>
      <c r="C5" s="17" t="s">
        <v>3</v>
      </c>
      <c r="D5" s="2" t="s">
        <v>4</v>
      </c>
      <c r="E5" s="2"/>
      <c r="F5" s="2"/>
      <c r="G5" s="2"/>
      <c r="H5" s="17" t="s">
        <v>5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7" t="s">
        <v>6</v>
      </c>
      <c r="V5" s="17" t="s">
        <v>7</v>
      </c>
      <c r="W5" s="17" t="s">
        <v>8</v>
      </c>
      <c r="X5" s="17" t="s">
        <v>9</v>
      </c>
      <c r="Y5" s="17" t="s">
        <v>10</v>
      </c>
    </row>
    <row r="6" spans="1:25" ht="27" x14ac:dyDescent="0.15">
      <c r="A6" s="17"/>
      <c r="B6" s="17"/>
      <c r="C6" s="17"/>
      <c r="D6" s="2" t="s">
        <v>11</v>
      </c>
      <c r="E6" s="2" t="s">
        <v>12</v>
      </c>
      <c r="F6" s="2" t="s">
        <v>13</v>
      </c>
      <c r="G6" s="2" t="s">
        <v>14</v>
      </c>
      <c r="H6" s="17"/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2" t="s">
        <v>25</v>
      </c>
      <c r="T6" s="2" t="s">
        <v>26</v>
      </c>
      <c r="U6" s="17"/>
      <c r="V6" s="17"/>
      <c r="W6" s="17"/>
      <c r="X6" s="17"/>
      <c r="Y6" s="17"/>
    </row>
    <row r="7" spans="1:25" x14ac:dyDescent="0.15">
      <c r="A7" s="3" t="s">
        <v>27</v>
      </c>
      <c r="B7" s="3" t="s">
        <v>28</v>
      </c>
      <c r="C7" s="4">
        <f>+C8+C26</f>
        <v>142100000</v>
      </c>
      <c r="D7" s="4">
        <f>+D8+D26</f>
        <v>58856132</v>
      </c>
      <c r="E7" s="4">
        <f>+E8+E26</f>
        <v>0</v>
      </c>
      <c r="F7" s="4">
        <f>+F8+F26</f>
        <v>4200000</v>
      </c>
      <c r="G7" s="4">
        <f>+G8+G26</f>
        <v>4200000</v>
      </c>
      <c r="H7" s="4">
        <f>+C7+D7-E7+F7-G7</f>
        <v>200956132</v>
      </c>
      <c r="I7" s="4">
        <f t="shared" ref="I7:T7" si="0">+I8+I26</f>
        <v>40000</v>
      </c>
      <c r="J7" s="4">
        <f t="shared" si="0"/>
        <v>233658</v>
      </c>
      <c r="K7" s="4">
        <f t="shared" si="0"/>
        <v>11222993</v>
      </c>
      <c r="L7" s="4">
        <f t="shared" si="0"/>
        <v>5080267</v>
      </c>
      <c r="M7" s="4">
        <f t="shared" si="0"/>
        <v>35307877</v>
      </c>
      <c r="N7" s="4">
        <f t="shared" si="0"/>
        <v>8058288</v>
      </c>
      <c r="O7" s="4">
        <f t="shared" si="0"/>
        <v>0</v>
      </c>
      <c r="P7" s="4">
        <f t="shared" si="0"/>
        <v>0</v>
      </c>
      <c r="Q7" s="4">
        <f t="shared" si="0"/>
        <v>0</v>
      </c>
      <c r="R7" s="4">
        <f t="shared" si="0"/>
        <v>0</v>
      </c>
      <c r="S7" s="4">
        <f t="shared" si="0"/>
        <v>0</v>
      </c>
      <c r="T7" s="4">
        <f t="shared" si="0"/>
        <v>0</v>
      </c>
      <c r="U7" s="4">
        <f>SUM(I7:T7)</f>
        <v>59943083</v>
      </c>
      <c r="V7" s="4">
        <f>+V8+V26</f>
        <v>14469403</v>
      </c>
      <c r="W7" s="4">
        <f>+H7-U7-V7</f>
        <v>126543646</v>
      </c>
      <c r="X7" s="5">
        <f>+U7/H7*100/100</f>
        <v>0.29828939482175143</v>
      </c>
      <c r="Y7" s="5">
        <f>100%-X7</f>
        <v>0.70171060517824857</v>
      </c>
    </row>
    <row r="8" spans="1:25" x14ac:dyDescent="0.15">
      <c r="A8" s="1" t="s">
        <v>29</v>
      </c>
      <c r="B8" s="1" t="s">
        <v>30</v>
      </c>
      <c r="C8" s="6">
        <f>+C9+C23</f>
        <v>40400000</v>
      </c>
      <c r="D8" s="6">
        <f>+D9+D23</f>
        <v>0</v>
      </c>
      <c r="E8" s="6">
        <f>+E9+E23</f>
        <v>0</v>
      </c>
      <c r="F8" s="6">
        <f>+F9+F23</f>
        <v>0</v>
      </c>
      <c r="G8" s="6">
        <f>+G9+G23</f>
        <v>0</v>
      </c>
      <c r="H8" s="4">
        <f t="shared" ref="H8:H41" si="1">+C8+D8-E8+F8-G8</f>
        <v>40400000</v>
      </c>
      <c r="I8" s="6">
        <f t="shared" ref="I8:T8" si="2">+I9+I23</f>
        <v>40000</v>
      </c>
      <c r="J8" s="6">
        <f t="shared" si="2"/>
        <v>233658</v>
      </c>
      <c r="K8" s="6">
        <f t="shared" si="2"/>
        <v>1222993</v>
      </c>
      <c r="L8" s="6">
        <f t="shared" si="2"/>
        <v>280267</v>
      </c>
      <c r="M8" s="6">
        <f t="shared" si="2"/>
        <v>1704570</v>
      </c>
      <c r="N8" s="6">
        <f t="shared" si="2"/>
        <v>1556288</v>
      </c>
      <c r="O8" s="6">
        <f t="shared" si="2"/>
        <v>0</v>
      </c>
      <c r="P8" s="6">
        <f t="shared" si="2"/>
        <v>0</v>
      </c>
      <c r="Q8" s="6">
        <f t="shared" si="2"/>
        <v>0</v>
      </c>
      <c r="R8" s="6">
        <f t="shared" si="2"/>
        <v>0</v>
      </c>
      <c r="S8" s="6">
        <f t="shared" si="2"/>
        <v>0</v>
      </c>
      <c r="T8" s="6">
        <f t="shared" si="2"/>
        <v>0</v>
      </c>
      <c r="U8" s="4">
        <f t="shared" ref="U8:U41" si="3">SUM(I8:T8)</f>
        <v>5037776</v>
      </c>
      <c r="V8" s="6">
        <f>+V9+V23</f>
        <v>9400000</v>
      </c>
      <c r="W8" s="4">
        <f t="shared" ref="W8:W39" si="4">+H8-U8-V8</f>
        <v>25962224</v>
      </c>
      <c r="X8" s="5">
        <f t="shared" ref="X8:X39" si="5">+U8/H8*100/100</f>
        <v>0.12469742574257425</v>
      </c>
      <c r="Y8" s="5">
        <f>100%-X8</f>
        <v>0.87530257425742575</v>
      </c>
    </row>
    <row r="9" spans="1:25" x14ac:dyDescent="0.15">
      <c r="A9" s="3" t="s">
        <v>31</v>
      </c>
      <c r="B9" s="3" t="s">
        <v>32</v>
      </c>
      <c r="C9" s="4">
        <f>+C10</f>
        <v>40100000</v>
      </c>
      <c r="D9" s="4">
        <f>+D10</f>
        <v>0</v>
      </c>
      <c r="E9" s="4">
        <f>+E10</f>
        <v>0</v>
      </c>
      <c r="F9" s="4">
        <f>+F10</f>
        <v>0</v>
      </c>
      <c r="G9" s="4">
        <f>+G10</f>
        <v>0</v>
      </c>
      <c r="H9" s="4">
        <f t="shared" si="1"/>
        <v>40100000</v>
      </c>
      <c r="I9" s="4">
        <f t="shared" ref="I9:T9" si="6">+I10</f>
        <v>40000</v>
      </c>
      <c r="J9" s="4">
        <f t="shared" si="6"/>
        <v>233658</v>
      </c>
      <c r="K9" s="4">
        <f t="shared" si="6"/>
        <v>1222993</v>
      </c>
      <c r="L9" s="4">
        <f t="shared" si="6"/>
        <v>242369</v>
      </c>
      <c r="M9" s="4">
        <f t="shared" si="6"/>
        <v>1704570</v>
      </c>
      <c r="N9" s="4">
        <f t="shared" si="6"/>
        <v>1542332</v>
      </c>
      <c r="O9" s="4">
        <f t="shared" si="6"/>
        <v>0</v>
      </c>
      <c r="P9" s="4">
        <f t="shared" si="6"/>
        <v>0</v>
      </c>
      <c r="Q9" s="4">
        <f t="shared" si="6"/>
        <v>0</v>
      </c>
      <c r="R9" s="4">
        <f t="shared" si="6"/>
        <v>0</v>
      </c>
      <c r="S9" s="4">
        <f t="shared" si="6"/>
        <v>0</v>
      </c>
      <c r="T9" s="4">
        <f t="shared" si="6"/>
        <v>0</v>
      </c>
      <c r="U9" s="4">
        <f t="shared" si="3"/>
        <v>4985922</v>
      </c>
      <c r="V9" s="4">
        <f>+V10</f>
        <v>9400000</v>
      </c>
      <c r="W9" s="4">
        <f t="shared" si="4"/>
        <v>25714078</v>
      </c>
      <c r="X9" s="5">
        <f t="shared" si="5"/>
        <v>0.12433720698254364</v>
      </c>
      <c r="Y9" s="5">
        <f t="shared" ref="Y9:Y39" si="7">100%-X9</f>
        <v>0.87566279301745631</v>
      </c>
    </row>
    <row r="10" spans="1:25" x14ac:dyDescent="0.15">
      <c r="A10" s="1" t="s">
        <v>35</v>
      </c>
      <c r="B10" s="1" t="s">
        <v>36</v>
      </c>
      <c r="C10" s="6">
        <f>+C11+C15</f>
        <v>40100000</v>
      </c>
      <c r="D10" s="6">
        <f>+D11+D15</f>
        <v>0</v>
      </c>
      <c r="E10" s="6">
        <f>+E11+E15</f>
        <v>0</v>
      </c>
      <c r="F10" s="6">
        <f>+F11+F15</f>
        <v>0</v>
      </c>
      <c r="G10" s="6">
        <f>+G11+G15</f>
        <v>0</v>
      </c>
      <c r="H10" s="4">
        <f t="shared" si="1"/>
        <v>40100000</v>
      </c>
      <c r="I10" s="6">
        <f t="shared" ref="I10:T10" si="8">+I11+I15</f>
        <v>40000</v>
      </c>
      <c r="J10" s="6">
        <f t="shared" si="8"/>
        <v>233658</v>
      </c>
      <c r="K10" s="6">
        <f t="shared" si="8"/>
        <v>1222993</v>
      </c>
      <c r="L10" s="6">
        <f t="shared" si="8"/>
        <v>242369</v>
      </c>
      <c r="M10" s="6">
        <f t="shared" si="8"/>
        <v>1704570</v>
      </c>
      <c r="N10" s="6">
        <f t="shared" si="8"/>
        <v>1542332</v>
      </c>
      <c r="O10" s="6">
        <f t="shared" si="8"/>
        <v>0</v>
      </c>
      <c r="P10" s="6">
        <f t="shared" si="8"/>
        <v>0</v>
      </c>
      <c r="Q10" s="6">
        <f t="shared" si="8"/>
        <v>0</v>
      </c>
      <c r="R10" s="6">
        <f t="shared" si="8"/>
        <v>0</v>
      </c>
      <c r="S10" s="6">
        <f t="shared" si="8"/>
        <v>0</v>
      </c>
      <c r="T10" s="6">
        <f t="shared" si="8"/>
        <v>0</v>
      </c>
      <c r="U10" s="4">
        <f t="shared" si="3"/>
        <v>4985922</v>
      </c>
      <c r="V10" s="6">
        <f>+V11+V15</f>
        <v>9400000</v>
      </c>
      <c r="W10" s="4">
        <f t="shared" si="4"/>
        <v>25714078</v>
      </c>
      <c r="X10" s="5">
        <f t="shared" si="5"/>
        <v>0.12433720698254364</v>
      </c>
      <c r="Y10" s="5">
        <f t="shared" si="7"/>
        <v>0.87566279301745631</v>
      </c>
    </row>
    <row r="11" spans="1:25" x14ac:dyDescent="0.15">
      <c r="A11" s="3" t="s">
        <v>37</v>
      </c>
      <c r="B11" s="3" t="s">
        <v>91</v>
      </c>
      <c r="C11" s="4">
        <f>+C12</f>
        <v>11300000</v>
      </c>
      <c r="D11" s="4">
        <f>+D12</f>
        <v>0</v>
      </c>
      <c r="E11" s="4">
        <f>+E12</f>
        <v>0</v>
      </c>
      <c r="F11" s="4">
        <f>+F12</f>
        <v>0</v>
      </c>
      <c r="G11" s="4">
        <f>+G12</f>
        <v>0</v>
      </c>
      <c r="H11" s="4">
        <f t="shared" si="1"/>
        <v>11300000</v>
      </c>
      <c r="I11" s="4">
        <f t="shared" ref="I11:T11" si="9">+I12</f>
        <v>0</v>
      </c>
      <c r="J11" s="4">
        <f t="shared" si="9"/>
        <v>0</v>
      </c>
      <c r="K11" s="4">
        <f t="shared" si="9"/>
        <v>0</v>
      </c>
      <c r="L11" s="4">
        <f t="shared" si="9"/>
        <v>0</v>
      </c>
      <c r="M11" s="4">
        <f t="shared" si="9"/>
        <v>0</v>
      </c>
      <c r="N11" s="4">
        <f t="shared" si="9"/>
        <v>0</v>
      </c>
      <c r="O11" s="4">
        <f t="shared" si="9"/>
        <v>0</v>
      </c>
      <c r="P11" s="4">
        <f t="shared" si="9"/>
        <v>0</v>
      </c>
      <c r="Q11" s="4">
        <f t="shared" si="9"/>
        <v>0</v>
      </c>
      <c r="R11" s="4">
        <f t="shared" si="9"/>
        <v>0</v>
      </c>
      <c r="S11" s="4">
        <f t="shared" si="9"/>
        <v>0</v>
      </c>
      <c r="T11" s="4">
        <f t="shared" si="9"/>
        <v>0</v>
      </c>
      <c r="U11" s="4">
        <f t="shared" si="3"/>
        <v>0</v>
      </c>
      <c r="V11" s="4">
        <f>+V12</f>
        <v>0</v>
      </c>
      <c r="W11" s="4">
        <f t="shared" si="4"/>
        <v>11300000</v>
      </c>
      <c r="X11" s="5">
        <f t="shared" si="5"/>
        <v>0</v>
      </c>
      <c r="Y11" s="5">
        <f t="shared" si="7"/>
        <v>1</v>
      </c>
    </row>
    <row r="12" spans="1:25" x14ac:dyDescent="0.15">
      <c r="A12" s="1" t="s">
        <v>39</v>
      </c>
      <c r="B12" s="1" t="s">
        <v>92</v>
      </c>
      <c r="C12" s="6">
        <f>+C13+C14</f>
        <v>11300000</v>
      </c>
      <c r="D12" s="6">
        <f>+D13+D14</f>
        <v>0</v>
      </c>
      <c r="E12" s="6">
        <f>+E13+E14</f>
        <v>0</v>
      </c>
      <c r="F12" s="6">
        <f>+F13+F14</f>
        <v>0</v>
      </c>
      <c r="G12" s="6">
        <f>+G13+G14</f>
        <v>0</v>
      </c>
      <c r="H12" s="4">
        <f t="shared" si="1"/>
        <v>11300000</v>
      </c>
      <c r="I12" s="6">
        <f t="shared" ref="I12:T12" si="10">+I13+I14</f>
        <v>0</v>
      </c>
      <c r="J12" s="6">
        <f t="shared" si="10"/>
        <v>0</v>
      </c>
      <c r="K12" s="6">
        <f t="shared" si="10"/>
        <v>0</v>
      </c>
      <c r="L12" s="6">
        <f t="shared" si="10"/>
        <v>0</v>
      </c>
      <c r="M12" s="6">
        <f t="shared" si="10"/>
        <v>0</v>
      </c>
      <c r="N12" s="6">
        <f t="shared" si="10"/>
        <v>0</v>
      </c>
      <c r="O12" s="6">
        <f t="shared" si="10"/>
        <v>0</v>
      </c>
      <c r="P12" s="6">
        <f t="shared" si="10"/>
        <v>0</v>
      </c>
      <c r="Q12" s="6">
        <f t="shared" si="10"/>
        <v>0</v>
      </c>
      <c r="R12" s="6">
        <f t="shared" si="10"/>
        <v>0</v>
      </c>
      <c r="S12" s="6">
        <f t="shared" si="10"/>
        <v>0</v>
      </c>
      <c r="T12" s="6">
        <f t="shared" si="10"/>
        <v>0</v>
      </c>
      <c r="U12" s="4">
        <f t="shared" si="3"/>
        <v>0</v>
      </c>
      <c r="V12" s="6">
        <f>+V13+V14</f>
        <v>0</v>
      </c>
      <c r="W12" s="4">
        <f t="shared" si="4"/>
        <v>11300000</v>
      </c>
      <c r="X12" s="5">
        <f t="shared" si="5"/>
        <v>0</v>
      </c>
      <c r="Y12" s="5">
        <f t="shared" si="7"/>
        <v>1</v>
      </c>
    </row>
    <row r="13" spans="1:25" x14ac:dyDescent="0.15">
      <c r="A13" s="3" t="s">
        <v>74</v>
      </c>
      <c r="B13" s="3" t="s">
        <v>42</v>
      </c>
      <c r="C13" s="4">
        <v>6000000</v>
      </c>
      <c r="D13" s="4">
        <v>0</v>
      </c>
      <c r="E13" s="4">
        <v>0</v>
      </c>
      <c r="F13" s="4">
        <v>0</v>
      </c>
      <c r="G13" s="4">
        <v>0</v>
      </c>
      <c r="H13" s="4">
        <f t="shared" si="1"/>
        <v>6000000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f t="shared" si="3"/>
        <v>0</v>
      </c>
      <c r="V13" s="4">
        <v>0</v>
      </c>
      <c r="W13" s="4">
        <f t="shared" si="4"/>
        <v>6000000</v>
      </c>
      <c r="X13" s="5">
        <f t="shared" si="5"/>
        <v>0</v>
      </c>
      <c r="Y13" s="5">
        <f t="shared" si="7"/>
        <v>1</v>
      </c>
    </row>
    <row r="14" spans="1:25" x14ac:dyDescent="0.15">
      <c r="A14" s="1" t="s">
        <v>40</v>
      </c>
      <c r="B14" s="1" t="s">
        <v>93</v>
      </c>
      <c r="C14" s="6">
        <v>5300000</v>
      </c>
      <c r="D14" s="6">
        <v>0</v>
      </c>
      <c r="E14" s="6">
        <v>0</v>
      </c>
      <c r="F14" s="6">
        <v>0</v>
      </c>
      <c r="G14" s="6">
        <v>0</v>
      </c>
      <c r="H14" s="4">
        <f t="shared" si="1"/>
        <v>5300000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4">
        <f t="shared" si="3"/>
        <v>0</v>
      </c>
      <c r="V14" s="6">
        <v>0</v>
      </c>
      <c r="W14" s="4">
        <f t="shared" si="4"/>
        <v>5300000</v>
      </c>
      <c r="X14" s="5">
        <f t="shared" si="5"/>
        <v>0</v>
      </c>
      <c r="Y14" s="5">
        <f t="shared" si="7"/>
        <v>1</v>
      </c>
    </row>
    <row r="15" spans="1:25" x14ac:dyDescent="0.15">
      <c r="A15" s="3" t="s">
        <v>41</v>
      </c>
      <c r="B15" s="3" t="s">
        <v>94</v>
      </c>
      <c r="C15" s="4">
        <f>+C16+C18</f>
        <v>28800000</v>
      </c>
      <c r="D15" s="4">
        <f>+D16+D18</f>
        <v>0</v>
      </c>
      <c r="E15" s="4">
        <f>+E16+E18</f>
        <v>0</v>
      </c>
      <c r="F15" s="4">
        <f>+F16+F18</f>
        <v>0</v>
      </c>
      <c r="G15" s="4">
        <f>+G16+G18</f>
        <v>0</v>
      </c>
      <c r="H15" s="4">
        <f t="shared" si="1"/>
        <v>28800000</v>
      </c>
      <c r="I15" s="4">
        <f t="shared" ref="I15:T15" si="11">+I16+I18</f>
        <v>40000</v>
      </c>
      <c r="J15" s="4">
        <f t="shared" si="11"/>
        <v>233658</v>
      </c>
      <c r="K15" s="4">
        <f t="shared" si="11"/>
        <v>1222993</v>
      </c>
      <c r="L15" s="4">
        <f t="shared" si="11"/>
        <v>242369</v>
      </c>
      <c r="M15" s="4">
        <f t="shared" si="11"/>
        <v>1704570</v>
      </c>
      <c r="N15" s="4">
        <f t="shared" si="11"/>
        <v>1542332</v>
      </c>
      <c r="O15" s="4">
        <f t="shared" si="11"/>
        <v>0</v>
      </c>
      <c r="P15" s="4">
        <f t="shared" si="11"/>
        <v>0</v>
      </c>
      <c r="Q15" s="4">
        <f t="shared" si="11"/>
        <v>0</v>
      </c>
      <c r="R15" s="4">
        <f t="shared" si="11"/>
        <v>0</v>
      </c>
      <c r="S15" s="4">
        <f t="shared" si="11"/>
        <v>0</v>
      </c>
      <c r="T15" s="4">
        <f t="shared" si="11"/>
        <v>0</v>
      </c>
      <c r="U15" s="4">
        <f t="shared" si="3"/>
        <v>4985922</v>
      </c>
      <c r="V15" s="4">
        <f>+V16+V18</f>
        <v>9400000</v>
      </c>
      <c r="W15" s="4">
        <f t="shared" si="4"/>
        <v>14414078</v>
      </c>
      <c r="X15" s="5">
        <f t="shared" si="5"/>
        <v>0.17312229166666668</v>
      </c>
      <c r="Y15" s="5">
        <f t="shared" si="7"/>
        <v>0.82687770833333329</v>
      </c>
    </row>
    <row r="16" spans="1:25" x14ac:dyDescent="0.15">
      <c r="A16" s="1" t="s">
        <v>44</v>
      </c>
      <c r="B16" s="1" t="s">
        <v>45</v>
      </c>
      <c r="C16" s="6">
        <f>+C17</f>
        <v>800000</v>
      </c>
      <c r="D16" s="6">
        <f>+D17</f>
        <v>0</v>
      </c>
      <c r="E16" s="6">
        <f>+E17</f>
        <v>0</v>
      </c>
      <c r="F16" s="6">
        <f>+F17</f>
        <v>0</v>
      </c>
      <c r="G16" s="6">
        <f>+G17</f>
        <v>0</v>
      </c>
      <c r="H16" s="4">
        <f t="shared" si="1"/>
        <v>800000</v>
      </c>
      <c r="I16" s="6">
        <f t="shared" ref="I16:T16" si="12">+I17</f>
        <v>0</v>
      </c>
      <c r="J16" s="6">
        <f t="shared" si="12"/>
        <v>0</v>
      </c>
      <c r="K16" s="6">
        <f t="shared" si="12"/>
        <v>773500</v>
      </c>
      <c r="L16" s="6">
        <f t="shared" si="12"/>
        <v>0</v>
      </c>
      <c r="M16" s="6">
        <f t="shared" si="12"/>
        <v>0</v>
      </c>
      <c r="N16" s="6">
        <f t="shared" si="12"/>
        <v>0</v>
      </c>
      <c r="O16" s="6">
        <f t="shared" si="12"/>
        <v>0</v>
      </c>
      <c r="P16" s="6">
        <f t="shared" si="12"/>
        <v>0</v>
      </c>
      <c r="Q16" s="6">
        <f t="shared" si="12"/>
        <v>0</v>
      </c>
      <c r="R16" s="6">
        <f t="shared" si="12"/>
        <v>0</v>
      </c>
      <c r="S16" s="6">
        <f t="shared" si="12"/>
        <v>0</v>
      </c>
      <c r="T16" s="6">
        <f t="shared" si="12"/>
        <v>0</v>
      </c>
      <c r="U16" s="4">
        <f t="shared" si="3"/>
        <v>773500</v>
      </c>
      <c r="V16" s="6">
        <f>+V17</f>
        <v>0</v>
      </c>
      <c r="W16" s="4">
        <f t="shared" si="4"/>
        <v>26500</v>
      </c>
      <c r="X16" s="5">
        <f t="shared" si="5"/>
        <v>0.96687500000000004</v>
      </c>
      <c r="Y16" s="5">
        <f t="shared" si="7"/>
        <v>3.312499999999996E-2</v>
      </c>
    </row>
    <row r="17" spans="1:25" x14ac:dyDescent="0.15">
      <c r="A17" s="3" t="s">
        <v>46</v>
      </c>
      <c r="B17" s="3" t="s">
        <v>47</v>
      </c>
      <c r="C17" s="4">
        <v>800000</v>
      </c>
      <c r="D17" s="4">
        <v>0</v>
      </c>
      <c r="E17" s="4">
        <v>0</v>
      </c>
      <c r="F17" s="4">
        <v>0</v>
      </c>
      <c r="G17" s="4">
        <v>0</v>
      </c>
      <c r="H17" s="4">
        <f t="shared" si="1"/>
        <v>800000</v>
      </c>
      <c r="I17" s="4">
        <v>0</v>
      </c>
      <c r="J17" s="4">
        <v>0</v>
      </c>
      <c r="K17" s="4">
        <v>773500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f t="shared" si="3"/>
        <v>773500</v>
      </c>
      <c r="V17" s="4">
        <v>0</v>
      </c>
      <c r="W17" s="4">
        <f t="shared" si="4"/>
        <v>26500</v>
      </c>
      <c r="X17" s="5">
        <f t="shared" si="5"/>
        <v>0.96687500000000004</v>
      </c>
      <c r="Y17" s="5">
        <f t="shared" si="7"/>
        <v>3.312499999999996E-2</v>
      </c>
    </row>
    <row r="18" spans="1:25" x14ac:dyDescent="0.15">
      <c r="A18" s="1" t="s">
        <v>48</v>
      </c>
      <c r="B18" s="1" t="s">
        <v>49</v>
      </c>
      <c r="C18" s="6">
        <f>SUM(C19:C22)</f>
        <v>28000000</v>
      </c>
      <c r="D18" s="6">
        <f>SUM(D19:D22)</f>
        <v>0</v>
      </c>
      <c r="E18" s="6">
        <f>SUM(E19:E22)</f>
        <v>0</v>
      </c>
      <c r="F18" s="6">
        <f>SUM(F19:F22)</f>
        <v>0</v>
      </c>
      <c r="G18" s="6">
        <f>SUM(G19:G22)</f>
        <v>0</v>
      </c>
      <c r="H18" s="4">
        <f t="shared" si="1"/>
        <v>28000000</v>
      </c>
      <c r="I18" s="6">
        <f t="shared" ref="I18:T18" si="13">SUM(I19:I22)</f>
        <v>40000</v>
      </c>
      <c r="J18" s="6">
        <f t="shared" si="13"/>
        <v>233658</v>
      </c>
      <c r="K18" s="6">
        <f t="shared" si="13"/>
        <v>449493</v>
      </c>
      <c r="L18" s="6">
        <f t="shared" si="13"/>
        <v>242369</v>
      </c>
      <c r="M18" s="6">
        <f t="shared" si="13"/>
        <v>1704570</v>
      </c>
      <c r="N18" s="6">
        <f t="shared" si="13"/>
        <v>1542332</v>
      </c>
      <c r="O18" s="6">
        <f t="shared" si="13"/>
        <v>0</v>
      </c>
      <c r="P18" s="6">
        <f t="shared" si="13"/>
        <v>0</v>
      </c>
      <c r="Q18" s="6">
        <f t="shared" si="13"/>
        <v>0</v>
      </c>
      <c r="R18" s="6">
        <f t="shared" si="13"/>
        <v>0</v>
      </c>
      <c r="S18" s="6">
        <f t="shared" si="13"/>
        <v>0</v>
      </c>
      <c r="T18" s="6">
        <f t="shared" si="13"/>
        <v>0</v>
      </c>
      <c r="U18" s="4">
        <f t="shared" si="3"/>
        <v>4212422</v>
      </c>
      <c r="V18" s="6">
        <f>SUM(V19:V22)</f>
        <v>9400000</v>
      </c>
      <c r="W18" s="4">
        <f t="shared" si="4"/>
        <v>14387578</v>
      </c>
      <c r="X18" s="5">
        <f t="shared" si="5"/>
        <v>0.15044364285714285</v>
      </c>
      <c r="Y18" s="5">
        <f t="shared" si="7"/>
        <v>0.84955635714285715</v>
      </c>
    </row>
    <row r="19" spans="1:25" x14ac:dyDescent="0.15">
      <c r="A19" s="3" t="s">
        <v>50</v>
      </c>
      <c r="B19" s="3" t="s">
        <v>51</v>
      </c>
      <c r="C19" s="4">
        <v>12000000</v>
      </c>
      <c r="D19" s="4">
        <v>0</v>
      </c>
      <c r="E19" s="4">
        <v>0</v>
      </c>
      <c r="F19" s="4">
        <v>0</v>
      </c>
      <c r="G19" s="4">
        <v>0</v>
      </c>
      <c r="H19" s="4">
        <f t="shared" si="1"/>
        <v>12000000</v>
      </c>
      <c r="I19" s="4">
        <v>0</v>
      </c>
      <c r="J19" s="4">
        <v>0</v>
      </c>
      <c r="K19" s="4">
        <v>0</v>
      </c>
      <c r="L19" s="4">
        <v>0</v>
      </c>
      <c r="M19" s="4">
        <v>1300000</v>
      </c>
      <c r="N19" s="4">
        <v>1300000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f t="shared" si="3"/>
        <v>2600000</v>
      </c>
      <c r="V19" s="4">
        <v>9400000</v>
      </c>
      <c r="W19" s="4">
        <f t="shared" si="4"/>
        <v>0</v>
      </c>
      <c r="X19" s="5">
        <f t="shared" si="5"/>
        <v>0.21666666666666667</v>
      </c>
      <c r="Y19" s="5">
        <f t="shared" si="7"/>
        <v>0.78333333333333333</v>
      </c>
    </row>
    <row r="20" spans="1:25" x14ac:dyDescent="0.15">
      <c r="A20" s="1" t="s">
        <v>52</v>
      </c>
      <c r="B20" s="1" t="s">
        <v>53</v>
      </c>
      <c r="C20" s="6">
        <v>3000000</v>
      </c>
      <c r="D20" s="6">
        <v>0</v>
      </c>
      <c r="E20" s="6">
        <v>0</v>
      </c>
      <c r="F20" s="6">
        <v>0</v>
      </c>
      <c r="G20" s="6">
        <v>0</v>
      </c>
      <c r="H20" s="4">
        <f t="shared" si="1"/>
        <v>3000000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4">
        <f t="shared" si="3"/>
        <v>0</v>
      </c>
      <c r="V20" s="6">
        <v>0</v>
      </c>
      <c r="W20" s="4">
        <f t="shared" si="4"/>
        <v>3000000</v>
      </c>
      <c r="X20" s="5">
        <f t="shared" si="5"/>
        <v>0</v>
      </c>
      <c r="Y20" s="5">
        <f t="shared" si="7"/>
        <v>1</v>
      </c>
    </row>
    <row r="21" spans="1:25" x14ac:dyDescent="0.15">
      <c r="A21" s="3" t="s">
        <v>54</v>
      </c>
      <c r="B21" s="3" t="s">
        <v>55</v>
      </c>
      <c r="C21" s="4">
        <v>11000000</v>
      </c>
      <c r="D21" s="4">
        <v>0</v>
      </c>
      <c r="E21" s="4">
        <v>0</v>
      </c>
      <c r="F21" s="4">
        <v>0</v>
      </c>
      <c r="G21" s="4">
        <v>0</v>
      </c>
      <c r="H21" s="4">
        <f t="shared" si="1"/>
        <v>11000000</v>
      </c>
      <c r="I21" s="4">
        <v>40000</v>
      </c>
      <c r="J21" s="4">
        <v>233658</v>
      </c>
      <c r="K21" s="4">
        <v>449493</v>
      </c>
      <c r="L21" s="4">
        <v>242369</v>
      </c>
      <c r="M21" s="4">
        <v>404570</v>
      </c>
      <c r="N21" s="4">
        <v>242332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f t="shared" si="3"/>
        <v>1612422</v>
      </c>
      <c r="V21" s="4">
        <v>0</v>
      </c>
      <c r="W21" s="4">
        <f t="shared" si="4"/>
        <v>9387578</v>
      </c>
      <c r="X21" s="5">
        <f t="shared" si="5"/>
        <v>0.14658381818181818</v>
      </c>
      <c r="Y21" s="5">
        <f t="shared" si="7"/>
        <v>0.8534161818181818</v>
      </c>
    </row>
    <row r="22" spans="1:25" x14ac:dyDescent="0.15">
      <c r="A22" s="1" t="s">
        <v>56</v>
      </c>
      <c r="B22" s="1" t="s">
        <v>95</v>
      </c>
      <c r="C22" s="6">
        <v>2000000</v>
      </c>
      <c r="D22" s="6">
        <v>0</v>
      </c>
      <c r="E22" s="6">
        <v>0</v>
      </c>
      <c r="F22" s="6">
        <v>0</v>
      </c>
      <c r="G22" s="6">
        <v>0</v>
      </c>
      <c r="H22" s="4">
        <f t="shared" si="1"/>
        <v>2000000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4">
        <f t="shared" si="3"/>
        <v>0</v>
      </c>
      <c r="V22" s="6">
        <v>0</v>
      </c>
      <c r="W22" s="4">
        <f t="shared" si="4"/>
        <v>2000000</v>
      </c>
      <c r="X22" s="5">
        <f t="shared" si="5"/>
        <v>0</v>
      </c>
      <c r="Y22" s="5">
        <f t="shared" si="7"/>
        <v>1</v>
      </c>
    </row>
    <row r="23" spans="1:25" x14ac:dyDescent="0.15">
      <c r="A23" s="3" t="s">
        <v>96</v>
      </c>
      <c r="B23" s="3" t="s">
        <v>97</v>
      </c>
      <c r="C23" s="4">
        <f>+C24</f>
        <v>300000</v>
      </c>
      <c r="D23" s="4">
        <f t="shared" ref="D23:G24" si="14">+D24</f>
        <v>0</v>
      </c>
      <c r="E23" s="4">
        <f t="shared" si="14"/>
        <v>0</v>
      </c>
      <c r="F23" s="4">
        <f t="shared" si="14"/>
        <v>0</v>
      </c>
      <c r="G23" s="4">
        <f t="shared" si="14"/>
        <v>0</v>
      </c>
      <c r="H23" s="4">
        <f t="shared" si="1"/>
        <v>300000</v>
      </c>
      <c r="I23" s="4">
        <f t="shared" ref="I23:T24" si="15">+I24</f>
        <v>0</v>
      </c>
      <c r="J23" s="4">
        <f t="shared" si="15"/>
        <v>0</v>
      </c>
      <c r="K23" s="4">
        <f t="shared" si="15"/>
        <v>0</v>
      </c>
      <c r="L23" s="4">
        <f t="shared" si="15"/>
        <v>37898</v>
      </c>
      <c r="M23" s="4">
        <f t="shared" si="15"/>
        <v>0</v>
      </c>
      <c r="N23" s="4">
        <f t="shared" si="15"/>
        <v>13956</v>
      </c>
      <c r="O23" s="4">
        <f t="shared" si="15"/>
        <v>0</v>
      </c>
      <c r="P23" s="4">
        <f t="shared" si="15"/>
        <v>0</v>
      </c>
      <c r="Q23" s="4">
        <f t="shared" si="15"/>
        <v>0</v>
      </c>
      <c r="R23" s="4">
        <f t="shared" si="15"/>
        <v>0</v>
      </c>
      <c r="S23" s="4">
        <f t="shared" si="15"/>
        <v>0</v>
      </c>
      <c r="T23" s="4">
        <f t="shared" si="15"/>
        <v>0</v>
      </c>
      <c r="U23" s="4">
        <f t="shared" si="3"/>
        <v>51854</v>
      </c>
      <c r="V23" s="4">
        <f>+V24</f>
        <v>0</v>
      </c>
      <c r="W23" s="4">
        <f t="shared" si="4"/>
        <v>248146</v>
      </c>
      <c r="X23" s="5">
        <f t="shared" si="5"/>
        <v>0.17284666666666668</v>
      </c>
      <c r="Y23" s="5">
        <f t="shared" si="7"/>
        <v>0.8271533333333333</v>
      </c>
    </row>
    <row r="24" spans="1:25" x14ac:dyDescent="0.15">
      <c r="A24" s="1" t="s">
        <v>98</v>
      </c>
      <c r="B24" s="1" t="s">
        <v>99</v>
      </c>
      <c r="C24" s="6">
        <f>+C25</f>
        <v>300000</v>
      </c>
      <c r="D24" s="6">
        <f t="shared" si="14"/>
        <v>0</v>
      </c>
      <c r="E24" s="6">
        <f t="shared" si="14"/>
        <v>0</v>
      </c>
      <c r="F24" s="6">
        <f t="shared" si="14"/>
        <v>0</v>
      </c>
      <c r="G24" s="6">
        <f t="shared" si="14"/>
        <v>0</v>
      </c>
      <c r="H24" s="4">
        <f t="shared" si="1"/>
        <v>300000</v>
      </c>
      <c r="I24" s="6">
        <f t="shared" si="15"/>
        <v>0</v>
      </c>
      <c r="J24" s="6">
        <f t="shared" si="15"/>
        <v>0</v>
      </c>
      <c r="K24" s="6">
        <f t="shared" si="15"/>
        <v>0</v>
      </c>
      <c r="L24" s="6">
        <f t="shared" si="15"/>
        <v>37898</v>
      </c>
      <c r="M24" s="6">
        <f t="shared" si="15"/>
        <v>0</v>
      </c>
      <c r="N24" s="6">
        <f t="shared" si="15"/>
        <v>13956</v>
      </c>
      <c r="O24" s="6">
        <f t="shared" si="15"/>
        <v>0</v>
      </c>
      <c r="P24" s="6">
        <f t="shared" si="15"/>
        <v>0</v>
      </c>
      <c r="Q24" s="6">
        <f t="shared" si="15"/>
        <v>0</v>
      </c>
      <c r="R24" s="6">
        <f t="shared" si="15"/>
        <v>0</v>
      </c>
      <c r="S24" s="6">
        <f t="shared" si="15"/>
        <v>0</v>
      </c>
      <c r="T24" s="6">
        <f t="shared" si="15"/>
        <v>0</v>
      </c>
      <c r="U24" s="4">
        <f t="shared" si="3"/>
        <v>51854</v>
      </c>
      <c r="V24" s="6">
        <f>+V25</f>
        <v>0</v>
      </c>
      <c r="W24" s="4">
        <f t="shared" si="4"/>
        <v>248146</v>
      </c>
      <c r="X24" s="5">
        <f t="shared" si="5"/>
        <v>0.17284666666666668</v>
      </c>
      <c r="Y24" s="5">
        <f t="shared" si="7"/>
        <v>0.8271533333333333</v>
      </c>
    </row>
    <row r="25" spans="1:25" x14ac:dyDescent="0.15">
      <c r="A25" s="3" t="s">
        <v>100</v>
      </c>
      <c r="B25" s="3" t="s">
        <v>101</v>
      </c>
      <c r="C25" s="4">
        <v>300000</v>
      </c>
      <c r="D25" s="4">
        <v>0</v>
      </c>
      <c r="E25" s="4">
        <v>0</v>
      </c>
      <c r="F25" s="4">
        <v>0</v>
      </c>
      <c r="G25" s="4">
        <v>0</v>
      </c>
      <c r="H25" s="4">
        <f t="shared" si="1"/>
        <v>300000</v>
      </c>
      <c r="I25" s="4">
        <v>0</v>
      </c>
      <c r="J25" s="4">
        <v>0</v>
      </c>
      <c r="K25" s="4">
        <v>0</v>
      </c>
      <c r="L25" s="4">
        <v>37898</v>
      </c>
      <c r="M25" s="4">
        <v>0</v>
      </c>
      <c r="N25" s="4">
        <v>13956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f t="shared" si="3"/>
        <v>51854</v>
      </c>
      <c r="V25" s="4">
        <v>0</v>
      </c>
      <c r="W25" s="4">
        <f t="shared" si="4"/>
        <v>248146</v>
      </c>
      <c r="X25" s="5">
        <f t="shared" si="5"/>
        <v>0.17284666666666668</v>
      </c>
      <c r="Y25" s="5">
        <f t="shared" si="7"/>
        <v>0.8271533333333333</v>
      </c>
    </row>
    <row r="26" spans="1:25" x14ac:dyDescent="0.15">
      <c r="A26" s="1" t="s">
        <v>58</v>
      </c>
      <c r="B26" s="1" t="s">
        <v>59</v>
      </c>
      <c r="C26" s="6">
        <f>+C27</f>
        <v>101700000</v>
      </c>
      <c r="D26" s="6">
        <f>+D27</f>
        <v>58856132</v>
      </c>
      <c r="E26" s="6">
        <f>+E27</f>
        <v>0</v>
      </c>
      <c r="F26" s="6">
        <f>+F27</f>
        <v>4200000</v>
      </c>
      <c r="G26" s="6">
        <f>+G27</f>
        <v>4200000</v>
      </c>
      <c r="H26" s="4">
        <f t="shared" si="1"/>
        <v>160556132</v>
      </c>
      <c r="I26" s="6">
        <f t="shared" ref="I26:T26" si="16">+I27</f>
        <v>0</v>
      </c>
      <c r="J26" s="6">
        <f t="shared" si="16"/>
        <v>0</v>
      </c>
      <c r="K26" s="6">
        <f t="shared" si="16"/>
        <v>10000000</v>
      </c>
      <c r="L26" s="6">
        <f t="shared" si="16"/>
        <v>4800000</v>
      </c>
      <c r="M26" s="6">
        <f t="shared" si="16"/>
        <v>33603307</v>
      </c>
      <c r="N26" s="6">
        <f t="shared" si="16"/>
        <v>6502000</v>
      </c>
      <c r="O26" s="6">
        <f t="shared" si="16"/>
        <v>0</v>
      </c>
      <c r="P26" s="6">
        <f t="shared" si="16"/>
        <v>0</v>
      </c>
      <c r="Q26" s="6">
        <f t="shared" si="16"/>
        <v>0</v>
      </c>
      <c r="R26" s="6">
        <f t="shared" si="16"/>
        <v>0</v>
      </c>
      <c r="S26" s="6">
        <f t="shared" si="16"/>
        <v>0</v>
      </c>
      <c r="T26" s="6">
        <f t="shared" si="16"/>
        <v>0</v>
      </c>
      <c r="U26" s="4">
        <f t="shared" si="3"/>
        <v>54905307</v>
      </c>
      <c r="V26" s="6">
        <f>+V27</f>
        <v>5069403</v>
      </c>
      <c r="W26" s="4">
        <f t="shared" si="4"/>
        <v>100581422</v>
      </c>
      <c r="X26" s="5">
        <f t="shared" si="5"/>
        <v>0.34196954246506139</v>
      </c>
      <c r="Y26" s="5">
        <f t="shared" si="7"/>
        <v>0.65803045753493861</v>
      </c>
    </row>
    <row r="27" spans="1:25" x14ac:dyDescent="0.15">
      <c r="A27" s="3" t="s">
        <v>60</v>
      </c>
      <c r="B27" s="3" t="s">
        <v>32</v>
      </c>
      <c r="C27" s="4">
        <f>+C28+C38</f>
        <v>101700000</v>
      </c>
      <c r="D27" s="4">
        <f>+D28+D38</f>
        <v>58856132</v>
      </c>
      <c r="E27" s="4">
        <f>+E28+E38</f>
        <v>0</v>
      </c>
      <c r="F27" s="4">
        <f>+F28+F38</f>
        <v>4200000</v>
      </c>
      <c r="G27" s="4">
        <f>+G28+G38</f>
        <v>4200000</v>
      </c>
      <c r="H27" s="4">
        <f t="shared" si="1"/>
        <v>160556132</v>
      </c>
      <c r="I27" s="4">
        <f t="shared" ref="I27:T27" si="17">+I28+I38</f>
        <v>0</v>
      </c>
      <c r="J27" s="4">
        <f t="shared" si="17"/>
        <v>0</v>
      </c>
      <c r="K27" s="4">
        <f t="shared" si="17"/>
        <v>10000000</v>
      </c>
      <c r="L27" s="4">
        <f t="shared" si="17"/>
        <v>4800000</v>
      </c>
      <c r="M27" s="4">
        <f t="shared" si="17"/>
        <v>33603307</v>
      </c>
      <c r="N27" s="4">
        <f t="shared" si="17"/>
        <v>6502000</v>
      </c>
      <c r="O27" s="4">
        <f t="shared" si="17"/>
        <v>0</v>
      </c>
      <c r="P27" s="4">
        <f t="shared" si="17"/>
        <v>0</v>
      </c>
      <c r="Q27" s="4">
        <f t="shared" si="17"/>
        <v>0</v>
      </c>
      <c r="R27" s="4">
        <f t="shared" si="17"/>
        <v>0</v>
      </c>
      <c r="S27" s="4">
        <f t="shared" si="17"/>
        <v>0</v>
      </c>
      <c r="T27" s="4">
        <f t="shared" si="17"/>
        <v>0</v>
      </c>
      <c r="U27" s="4">
        <f t="shared" si="3"/>
        <v>54905307</v>
      </c>
      <c r="V27" s="4">
        <f>+V28+V38</f>
        <v>5069403</v>
      </c>
      <c r="W27" s="4">
        <f t="shared" si="4"/>
        <v>100581422</v>
      </c>
      <c r="X27" s="5">
        <f t="shared" si="5"/>
        <v>0.34196954246506139</v>
      </c>
      <c r="Y27" s="5">
        <f t="shared" si="7"/>
        <v>0.65803045753493861</v>
      </c>
    </row>
    <row r="28" spans="1:25" x14ac:dyDescent="0.15">
      <c r="A28" s="1" t="s">
        <v>75</v>
      </c>
      <c r="B28" s="1" t="s">
        <v>102</v>
      </c>
      <c r="C28" s="6">
        <f>+C29</f>
        <v>9000000</v>
      </c>
      <c r="D28" s="6">
        <f>+D29</f>
        <v>9821319</v>
      </c>
      <c r="E28" s="6">
        <f>+E29</f>
        <v>0</v>
      </c>
      <c r="F28" s="6">
        <f>+F29</f>
        <v>0</v>
      </c>
      <c r="G28" s="6">
        <f>+G29</f>
        <v>0</v>
      </c>
      <c r="H28" s="4">
        <f t="shared" si="1"/>
        <v>18821319</v>
      </c>
      <c r="I28" s="6">
        <f t="shared" ref="I28:T28" si="18">+I29</f>
        <v>0</v>
      </c>
      <c r="J28" s="6">
        <f t="shared" si="18"/>
        <v>0</v>
      </c>
      <c r="K28" s="6">
        <f t="shared" si="18"/>
        <v>0</v>
      </c>
      <c r="L28" s="6">
        <f t="shared" si="18"/>
        <v>0</v>
      </c>
      <c r="M28" s="6">
        <f t="shared" si="18"/>
        <v>1250000</v>
      </c>
      <c r="N28" s="6">
        <f t="shared" si="18"/>
        <v>0</v>
      </c>
      <c r="O28" s="6">
        <f t="shared" si="18"/>
        <v>0</v>
      </c>
      <c r="P28" s="6">
        <f t="shared" si="18"/>
        <v>0</v>
      </c>
      <c r="Q28" s="6">
        <f t="shared" si="18"/>
        <v>0</v>
      </c>
      <c r="R28" s="6">
        <f t="shared" si="18"/>
        <v>0</v>
      </c>
      <c r="S28" s="6">
        <f t="shared" si="18"/>
        <v>0</v>
      </c>
      <c r="T28" s="6">
        <f t="shared" si="18"/>
        <v>0</v>
      </c>
      <c r="U28" s="4">
        <f t="shared" si="3"/>
        <v>1250000</v>
      </c>
      <c r="V28" s="6">
        <f>+V29</f>
        <v>0</v>
      </c>
      <c r="W28" s="4">
        <f t="shared" si="4"/>
        <v>17571319</v>
      </c>
      <c r="X28" s="5">
        <f t="shared" si="5"/>
        <v>6.6414048877233317E-2</v>
      </c>
      <c r="Y28" s="5">
        <f t="shared" si="7"/>
        <v>0.93358595112276666</v>
      </c>
    </row>
    <row r="29" spans="1:25" x14ac:dyDescent="0.15">
      <c r="A29" s="3" t="s">
        <v>76</v>
      </c>
      <c r="B29" s="3" t="s">
        <v>33</v>
      </c>
      <c r="C29" s="4">
        <f>+C30+C34</f>
        <v>9000000</v>
      </c>
      <c r="D29" s="4">
        <f>+D30+D34</f>
        <v>9821319</v>
      </c>
      <c r="E29" s="4">
        <f>+E30+E34</f>
        <v>0</v>
      </c>
      <c r="F29" s="4">
        <f>+F30+F34</f>
        <v>0</v>
      </c>
      <c r="G29" s="4">
        <f>+G30+G34</f>
        <v>0</v>
      </c>
      <c r="H29" s="4">
        <f t="shared" si="1"/>
        <v>18821319</v>
      </c>
      <c r="I29" s="4">
        <f t="shared" ref="I29:T29" si="19">+I30+I34</f>
        <v>0</v>
      </c>
      <c r="J29" s="4">
        <f t="shared" si="19"/>
        <v>0</v>
      </c>
      <c r="K29" s="4">
        <f t="shared" si="19"/>
        <v>0</v>
      </c>
      <c r="L29" s="4">
        <f t="shared" si="19"/>
        <v>0</v>
      </c>
      <c r="M29" s="4">
        <f t="shared" si="19"/>
        <v>1250000</v>
      </c>
      <c r="N29" s="4">
        <f t="shared" si="19"/>
        <v>0</v>
      </c>
      <c r="O29" s="4">
        <f t="shared" si="19"/>
        <v>0</v>
      </c>
      <c r="P29" s="4">
        <f t="shared" si="19"/>
        <v>0</v>
      </c>
      <c r="Q29" s="4">
        <f t="shared" si="19"/>
        <v>0</v>
      </c>
      <c r="R29" s="4">
        <f t="shared" si="19"/>
        <v>0</v>
      </c>
      <c r="S29" s="4">
        <f t="shared" si="19"/>
        <v>0</v>
      </c>
      <c r="T29" s="4">
        <f t="shared" si="19"/>
        <v>0</v>
      </c>
      <c r="U29" s="4">
        <f t="shared" si="3"/>
        <v>1250000</v>
      </c>
      <c r="V29" s="4">
        <f>+V30+V34</f>
        <v>0</v>
      </c>
      <c r="W29" s="4">
        <f t="shared" si="4"/>
        <v>17571319</v>
      </c>
      <c r="X29" s="5">
        <f t="shared" si="5"/>
        <v>6.6414048877233317E-2</v>
      </c>
      <c r="Y29" s="5">
        <f t="shared" si="7"/>
        <v>0.93358595112276666</v>
      </c>
    </row>
    <row r="30" spans="1:25" x14ac:dyDescent="0.15">
      <c r="A30" s="1" t="s">
        <v>77</v>
      </c>
      <c r="B30" s="1" t="s">
        <v>34</v>
      </c>
      <c r="C30" s="6">
        <f>+C31</f>
        <v>7000000</v>
      </c>
      <c r="D30" s="6">
        <f>+D31</f>
        <v>0</v>
      </c>
      <c r="E30" s="6">
        <f>+E31</f>
        <v>0</v>
      </c>
      <c r="F30" s="6">
        <f>+F31</f>
        <v>0</v>
      </c>
      <c r="G30" s="6">
        <f>+G31</f>
        <v>0</v>
      </c>
      <c r="H30" s="4">
        <f t="shared" si="1"/>
        <v>7000000</v>
      </c>
      <c r="I30" s="6">
        <f t="shared" ref="I30:T30" si="20">+I31</f>
        <v>0</v>
      </c>
      <c r="J30" s="6">
        <f t="shared" si="20"/>
        <v>0</v>
      </c>
      <c r="K30" s="6">
        <f t="shared" si="20"/>
        <v>0</v>
      </c>
      <c r="L30" s="6">
        <f t="shared" si="20"/>
        <v>0</v>
      </c>
      <c r="M30" s="6">
        <f t="shared" si="20"/>
        <v>1250000</v>
      </c>
      <c r="N30" s="6">
        <f t="shared" si="20"/>
        <v>0</v>
      </c>
      <c r="O30" s="6">
        <f t="shared" si="20"/>
        <v>0</v>
      </c>
      <c r="P30" s="6">
        <f t="shared" si="20"/>
        <v>0</v>
      </c>
      <c r="Q30" s="6">
        <f t="shared" si="20"/>
        <v>0</v>
      </c>
      <c r="R30" s="6">
        <f t="shared" si="20"/>
        <v>0</v>
      </c>
      <c r="S30" s="6">
        <f t="shared" si="20"/>
        <v>0</v>
      </c>
      <c r="T30" s="6">
        <f t="shared" si="20"/>
        <v>0</v>
      </c>
      <c r="U30" s="4">
        <f t="shared" si="3"/>
        <v>1250000</v>
      </c>
      <c r="V30" s="6">
        <f>+V31</f>
        <v>0</v>
      </c>
      <c r="W30" s="4">
        <f t="shared" si="4"/>
        <v>5750000</v>
      </c>
      <c r="X30" s="5">
        <f t="shared" si="5"/>
        <v>0.17857142857142858</v>
      </c>
      <c r="Y30" s="5">
        <f t="shared" si="7"/>
        <v>0.8214285714285714</v>
      </c>
    </row>
    <row r="31" spans="1:25" x14ac:dyDescent="0.15">
      <c r="A31" s="3" t="s">
        <v>78</v>
      </c>
      <c r="B31" s="3" t="s">
        <v>103</v>
      </c>
      <c r="C31" s="4">
        <f>+C32+C33</f>
        <v>7000000</v>
      </c>
      <c r="D31" s="4">
        <f>+D32+D33</f>
        <v>0</v>
      </c>
      <c r="E31" s="4">
        <f>+E32+E33</f>
        <v>0</v>
      </c>
      <c r="F31" s="4">
        <f>+F32+F33</f>
        <v>0</v>
      </c>
      <c r="G31" s="4">
        <f>+G32+G33</f>
        <v>0</v>
      </c>
      <c r="H31" s="4">
        <f t="shared" si="1"/>
        <v>7000000</v>
      </c>
      <c r="I31" s="4">
        <f t="shared" ref="I31:T31" si="21">+I32+I33</f>
        <v>0</v>
      </c>
      <c r="J31" s="4">
        <f t="shared" si="21"/>
        <v>0</v>
      </c>
      <c r="K31" s="4">
        <f t="shared" si="21"/>
        <v>0</v>
      </c>
      <c r="L31" s="4">
        <f t="shared" si="21"/>
        <v>0</v>
      </c>
      <c r="M31" s="4">
        <f t="shared" si="21"/>
        <v>1250000</v>
      </c>
      <c r="N31" s="4">
        <f t="shared" si="21"/>
        <v>0</v>
      </c>
      <c r="O31" s="4">
        <f t="shared" si="21"/>
        <v>0</v>
      </c>
      <c r="P31" s="4">
        <f t="shared" si="21"/>
        <v>0</v>
      </c>
      <c r="Q31" s="4">
        <f t="shared" si="21"/>
        <v>0</v>
      </c>
      <c r="R31" s="4">
        <f t="shared" si="21"/>
        <v>0</v>
      </c>
      <c r="S31" s="4">
        <f t="shared" si="21"/>
        <v>0</v>
      </c>
      <c r="T31" s="4">
        <f t="shared" si="21"/>
        <v>0</v>
      </c>
      <c r="U31" s="4">
        <f t="shared" si="3"/>
        <v>1250000</v>
      </c>
      <c r="V31" s="4">
        <f>+V32+V33</f>
        <v>0</v>
      </c>
      <c r="W31" s="4">
        <f t="shared" si="4"/>
        <v>5750000</v>
      </c>
      <c r="X31" s="5">
        <f t="shared" si="5"/>
        <v>0.17857142857142858</v>
      </c>
      <c r="Y31" s="5">
        <f t="shared" si="7"/>
        <v>0.8214285714285714</v>
      </c>
    </row>
    <row r="32" spans="1:25" x14ac:dyDescent="0.15">
      <c r="A32" s="1" t="s">
        <v>79</v>
      </c>
      <c r="B32" s="1" t="s">
        <v>104</v>
      </c>
      <c r="C32" s="6">
        <v>4000000</v>
      </c>
      <c r="D32" s="6">
        <v>0</v>
      </c>
      <c r="E32" s="6">
        <v>0</v>
      </c>
      <c r="F32" s="6">
        <v>0</v>
      </c>
      <c r="G32" s="6">
        <v>0</v>
      </c>
      <c r="H32" s="4">
        <f t="shared" si="1"/>
        <v>4000000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4">
        <f t="shared" si="3"/>
        <v>0</v>
      </c>
      <c r="V32" s="6">
        <v>0</v>
      </c>
      <c r="W32" s="4">
        <f t="shared" si="4"/>
        <v>4000000</v>
      </c>
      <c r="X32" s="5">
        <f t="shared" si="5"/>
        <v>0</v>
      </c>
      <c r="Y32" s="5">
        <f t="shared" si="7"/>
        <v>1</v>
      </c>
    </row>
    <row r="33" spans="1:25" x14ac:dyDescent="0.15">
      <c r="A33" s="3" t="s">
        <v>105</v>
      </c>
      <c r="B33" s="3" t="s">
        <v>106</v>
      </c>
      <c r="C33" s="4">
        <v>3000000</v>
      </c>
      <c r="D33" s="4">
        <v>0</v>
      </c>
      <c r="E33" s="4">
        <v>0</v>
      </c>
      <c r="F33" s="4">
        <v>0</v>
      </c>
      <c r="G33" s="4">
        <v>0</v>
      </c>
      <c r="H33" s="4">
        <f t="shared" si="1"/>
        <v>3000000</v>
      </c>
      <c r="I33" s="4">
        <v>0</v>
      </c>
      <c r="J33" s="4">
        <v>0</v>
      </c>
      <c r="K33" s="4">
        <v>0</v>
      </c>
      <c r="L33" s="4">
        <v>0</v>
      </c>
      <c r="M33" s="4">
        <v>1250000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f t="shared" si="3"/>
        <v>1250000</v>
      </c>
      <c r="V33" s="4">
        <v>0</v>
      </c>
      <c r="W33" s="4">
        <f t="shared" si="4"/>
        <v>1750000</v>
      </c>
      <c r="X33" s="5">
        <f t="shared" si="5"/>
        <v>0.41666666666666674</v>
      </c>
      <c r="Y33" s="5">
        <f t="shared" si="7"/>
        <v>0.58333333333333326</v>
      </c>
    </row>
    <row r="34" spans="1:25" x14ac:dyDescent="0.15">
      <c r="A34" s="1" t="s">
        <v>107</v>
      </c>
      <c r="B34" s="1" t="s">
        <v>108</v>
      </c>
      <c r="C34" s="6">
        <f>+C35</f>
        <v>2000000</v>
      </c>
      <c r="D34" s="6">
        <f>+D35</f>
        <v>9821319</v>
      </c>
      <c r="E34" s="6">
        <f>+E35</f>
        <v>0</v>
      </c>
      <c r="F34" s="6">
        <f>+F35</f>
        <v>0</v>
      </c>
      <c r="G34" s="6">
        <f>+G35</f>
        <v>0</v>
      </c>
      <c r="H34" s="4">
        <f t="shared" si="1"/>
        <v>11821319</v>
      </c>
      <c r="I34" s="6">
        <f t="shared" ref="I34:T34" si="22">+I35</f>
        <v>0</v>
      </c>
      <c r="J34" s="6">
        <f t="shared" si="22"/>
        <v>0</v>
      </c>
      <c r="K34" s="6">
        <f t="shared" si="22"/>
        <v>0</v>
      </c>
      <c r="L34" s="6">
        <f t="shared" si="22"/>
        <v>0</v>
      </c>
      <c r="M34" s="6">
        <f t="shared" si="22"/>
        <v>0</v>
      </c>
      <c r="N34" s="6">
        <f t="shared" si="22"/>
        <v>0</v>
      </c>
      <c r="O34" s="6">
        <f t="shared" si="22"/>
        <v>0</v>
      </c>
      <c r="P34" s="6">
        <f t="shared" si="22"/>
        <v>0</v>
      </c>
      <c r="Q34" s="6">
        <f t="shared" si="22"/>
        <v>0</v>
      </c>
      <c r="R34" s="6">
        <f t="shared" si="22"/>
        <v>0</v>
      </c>
      <c r="S34" s="6">
        <f t="shared" si="22"/>
        <v>0</v>
      </c>
      <c r="T34" s="6">
        <f t="shared" si="22"/>
        <v>0</v>
      </c>
      <c r="U34" s="4">
        <f t="shared" si="3"/>
        <v>0</v>
      </c>
      <c r="V34" s="6">
        <f>+V35</f>
        <v>0</v>
      </c>
      <c r="W34" s="4">
        <f t="shared" si="4"/>
        <v>11821319</v>
      </c>
      <c r="X34" s="5">
        <f t="shared" si="5"/>
        <v>0</v>
      </c>
      <c r="Y34" s="5">
        <f t="shared" si="7"/>
        <v>1</v>
      </c>
    </row>
    <row r="35" spans="1:25" x14ac:dyDescent="0.15">
      <c r="A35" s="3" t="s">
        <v>109</v>
      </c>
      <c r="B35" s="3" t="s">
        <v>110</v>
      </c>
      <c r="C35" s="4">
        <f>+C36+C37</f>
        <v>2000000</v>
      </c>
      <c r="D35" s="4">
        <f>+D36+D37</f>
        <v>9821319</v>
      </c>
      <c r="E35" s="4">
        <f>+E36+E37</f>
        <v>0</v>
      </c>
      <c r="F35" s="4">
        <f>+F36+F37</f>
        <v>0</v>
      </c>
      <c r="G35" s="4">
        <f>+G36+G37</f>
        <v>0</v>
      </c>
      <c r="H35" s="4">
        <f t="shared" si="1"/>
        <v>11821319</v>
      </c>
      <c r="I35" s="4">
        <f t="shared" ref="I35:T35" si="23">+I36+I37</f>
        <v>0</v>
      </c>
      <c r="J35" s="4">
        <f t="shared" si="23"/>
        <v>0</v>
      </c>
      <c r="K35" s="4">
        <f t="shared" si="23"/>
        <v>0</v>
      </c>
      <c r="L35" s="4">
        <f t="shared" si="23"/>
        <v>0</v>
      </c>
      <c r="M35" s="4">
        <f t="shared" si="23"/>
        <v>0</v>
      </c>
      <c r="N35" s="4">
        <f t="shared" si="23"/>
        <v>0</v>
      </c>
      <c r="O35" s="4">
        <f t="shared" si="23"/>
        <v>0</v>
      </c>
      <c r="P35" s="4">
        <f t="shared" si="23"/>
        <v>0</v>
      </c>
      <c r="Q35" s="4">
        <f t="shared" si="23"/>
        <v>0</v>
      </c>
      <c r="R35" s="4">
        <f t="shared" si="23"/>
        <v>0</v>
      </c>
      <c r="S35" s="4">
        <f t="shared" si="23"/>
        <v>0</v>
      </c>
      <c r="T35" s="4">
        <f t="shared" si="23"/>
        <v>0</v>
      </c>
      <c r="U35" s="4">
        <f t="shared" si="3"/>
        <v>0</v>
      </c>
      <c r="V35" s="4">
        <f>+V36+V37</f>
        <v>0</v>
      </c>
      <c r="W35" s="4">
        <f t="shared" si="4"/>
        <v>11821319</v>
      </c>
      <c r="X35" s="5">
        <f t="shared" si="5"/>
        <v>0</v>
      </c>
      <c r="Y35" s="5">
        <f t="shared" si="7"/>
        <v>1</v>
      </c>
    </row>
    <row r="36" spans="1:25" x14ac:dyDescent="0.15">
      <c r="A36" s="1" t="s">
        <v>111</v>
      </c>
      <c r="B36" s="1" t="s">
        <v>112</v>
      </c>
      <c r="C36" s="6">
        <v>1000000</v>
      </c>
      <c r="D36" s="6">
        <v>1821319</v>
      </c>
      <c r="E36" s="6">
        <v>0</v>
      </c>
      <c r="F36" s="6">
        <v>0</v>
      </c>
      <c r="G36" s="6">
        <v>0</v>
      </c>
      <c r="H36" s="4">
        <f t="shared" si="1"/>
        <v>2821319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4">
        <f t="shared" si="3"/>
        <v>0</v>
      </c>
      <c r="V36" s="6">
        <v>0</v>
      </c>
      <c r="W36" s="4">
        <f t="shared" si="4"/>
        <v>2821319</v>
      </c>
      <c r="X36" s="5">
        <f t="shared" si="5"/>
        <v>0</v>
      </c>
      <c r="Y36" s="5">
        <f t="shared" si="7"/>
        <v>1</v>
      </c>
    </row>
    <row r="37" spans="1:25" x14ac:dyDescent="0.15">
      <c r="A37" s="3" t="s">
        <v>113</v>
      </c>
      <c r="B37" s="3" t="s">
        <v>114</v>
      </c>
      <c r="C37" s="4">
        <v>1000000</v>
      </c>
      <c r="D37" s="4">
        <f>2000000+6000000</f>
        <v>8000000</v>
      </c>
      <c r="E37" s="4">
        <v>0</v>
      </c>
      <c r="F37" s="4">
        <v>0</v>
      </c>
      <c r="G37" s="4">
        <v>0</v>
      </c>
      <c r="H37" s="4">
        <f t="shared" si="1"/>
        <v>9000000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f t="shared" si="3"/>
        <v>0</v>
      </c>
      <c r="V37" s="4">
        <v>0</v>
      </c>
      <c r="W37" s="4">
        <f t="shared" si="4"/>
        <v>9000000</v>
      </c>
      <c r="X37" s="5">
        <f t="shared" si="5"/>
        <v>0</v>
      </c>
      <c r="Y37" s="5">
        <f t="shared" si="7"/>
        <v>1</v>
      </c>
    </row>
    <row r="38" spans="1:25" x14ac:dyDescent="0.15">
      <c r="A38" s="1" t="s">
        <v>61</v>
      </c>
      <c r="B38" s="1" t="s">
        <v>36</v>
      </c>
      <c r="C38" s="6">
        <f>+C39+C54</f>
        <v>92700000</v>
      </c>
      <c r="D38" s="6">
        <f>+D39+D54</f>
        <v>49034813</v>
      </c>
      <c r="E38" s="6">
        <f>+E39+E54</f>
        <v>0</v>
      </c>
      <c r="F38" s="6">
        <f>+F39+F54</f>
        <v>4200000</v>
      </c>
      <c r="G38" s="6">
        <f>+G39+G54</f>
        <v>4200000</v>
      </c>
      <c r="H38" s="4">
        <f t="shared" si="1"/>
        <v>141734813</v>
      </c>
      <c r="I38" s="6">
        <f t="shared" ref="I38:T38" si="24">+I39+I54</f>
        <v>0</v>
      </c>
      <c r="J38" s="6">
        <f t="shared" si="24"/>
        <v>0</v>
      </c>
      <c r="K38" s="6">
        <f t="shared" si="24"/>
        <v>10000000</v>
      </c>
      <c r="L38" s="6">
        <f t="shared" si="24"/>
        <v>4800000</v>
      </c>
      <c r="M38" s="6">
        <f t="shared" si="24"/>
        <v>32353307</v>
      </c>
      <c r="N38" s="6">
        <f t="shared" si="24"/>
        <v>6502000</v>
      </c>
      <c r="O38" s="6">
        <f t="shared" si="24"/>
        <v>0</v>
      </c>
      <c r="P38" s="6">
        <f t="shared" si="24"/>
        <v>0</v>
      </c>
      <c r="Q38" s="6">
        <f t="shared" si="24"/>
        <v>0</v>
      </c>
      <c r="R38" s="6">
        <f t="shared" si="24"/>
        <v>0</v>
      </c>
      <c r="S38" s="6">
        <f t="shared" si="24"/>
        <v>0</v>
      </c>
      <c r="T38" s="6">
        <f t="shared" si="24"/>
        <v>0</v>
      </c>
      <c r="U38" s="4">
        <f t="shared" si="3"/>
        <v>53655307</v>
      </c>
      <c r="V38" s="6">
        <f>+V39+V54</f>
        <v>5069403</v>
      </c>
      <c r="W38" s="4">
        <f t="shared" si="4"/>
        <v>83010103</v>
      </c>
      <c r="X38" s="5">
        <f t="shared" si="5"/>
        <v>0.37856124310122735</v>
      </c>
      <c r="Y38" s="5">
        <f t="shared" si="7"/>
        <v>0.6214387568987727</v>
      </c>
    </row>
    <row r="39" spans="1:25" x14ac:dyDescent="0.15">
      <c r="A39" s="3" t="s">
        <v>62</v>
      </c>
      <c r="B39" s="3" t="s">
        <v>38</v>
      </c>
      <c r="C39" s="4">
        <f>+C43+C49+C40</f>
        <v>9700000</v>
      </c>
      <c r="D39" s="4">
        <f>+D43+D49+D40</f>
        <v>26000000</v>
      </c>
      <c r="E39" s="4">
        <f>+E43+E49+E40</f>
        <v>0</v>
      </c>
      <c r="F39" s="4">
        <f>+F43+F49+F40</f>
        <v>0</v>
      </c>
      <c r="G39" s="4">
        <f>+G43+G49+G40</f>
        <v>1200000</v>
      </c>
      <c r="H39" s="4">
        <f t="shared" si="1"/>
        <v>34500000</v>
      </c>
      <c r="I39" s="4">
        <f t="shared" ref="I39:T39" si="25">+I43+I49+I40</f>
        <v>0</v>
      </c>
      <c r="J39" s="4">
        <f t="shared" si="25"/>
        <v>0</v>
      </c>
      <c r="K39" s="4">
        <f t="shared" si="25"/>
        <v>10000000</v>
      </c>
      <c r="L39" s="4">
        <f t="shared" si="25"/>
        <v>0</v>
      </c>
      <c r="M39" s="4">
        <f t="shared" si="25"/>
        <v>2000000</v>
      </c>
      <c r="N39" s="4">
        <f t="shared" si="25"/>
        <v>0</v>
      </c>
      <c r="O39" s="4">
        <f t="shared" si="25"/>
        <v>0</v>
      </c>
      <c r="P39" s="4">
        <f t="shared" si="25"/>
        <v>0</v>
      </c>
      <c r="Q39" s="4">
        <f t="shared" si="25"/>
        <v>0</v>
      </c>
      <c r="R39" s="4">
        <f t="shared" si="25"/>
        <v>0</v>
      </c>
      <c r="S39" s="4">
        <f t="shared" si="25"/>
        <v>0</v>
      </c>
      <c r="T39" s="4">
        <f t="shared" si="25"/>
        <v>0</v>
      </c>
      <c r="U39" s="4">
        <f t="shared" si="3"/>
        <v>12000000</v>
      </c>
      <c r="V39" s="4">
        <f>+V43+V49</f>
        <v>0</v>
      </c>
      <c r="W39" s="4">
        <f t="shared" si="4"/>
        <v>22500000</v>
      </c>
      <c r="X39" s="5">
        <f t="shared" si="5"/>
        <v>0.34782608695652173</v>
      </c>
      <c r="Y39" s="5">
        <f t="shared" si="7"/>
        <v>0.65217391304347827</v>
      </c>
    </row>
    <row r="40" spans="1:25" x14ac:dyDescent="0.15">
      <c r="A40" s="1" t="s">
        <v>134</v>
      </c>
      <c r="B40" s="1" t="s">
        <v>135</v>
      </c>
      <c r="C40" s="6">
        <f>+C42+C41</f>
        <v>0</v>
      </c>
      <c r="D40" s="6">
        <f>+D42+D41</f>
        <v>8000000</v>
      </c>
      <c r="E40" s="6">
        <f>+E42+E41</f>
        <v>0</v>
      </c>
      <c r="F40" s="6">
        <f>+F42+F41</f>
        <v>0</v>
      </c>
      <c r="G40" s="6">
        <f>+G42+G41</f>
        <v>0</v>
      </c>
      <c r="H40" s="4">
        <f t="shared" si="1"/>
        <v>8000000</v>
      </c>
      <c r="I40" s="6">
        <f t="shared" ref="I40:T40" si="26">+I42+I41</f>
        <v>0</v>
      </c>
      <c r="J40" s="6">
        <f t="shared" si="26"/>
        <v>0</v>
      </c>
      <c r="K40" s="6">
        <f t="shared" si="26"/>
        <v>0</v>
      </c>
      <c r="L40" s="6">
        <f t="shared" si="26"/>
        <v>0</v>
      </c>
      <c r="M40" s="6">
        <f t="shared" si="26"/>
        <v>2000000</v>
      </c>
      <c r="N40" s="6">
        <f t="shared" si="26"/>
        <v>0</v>
      </c>
      <c r="O40" s="6">
        <f t="shared" si="26"/>
        <v>0</v>
      </c>
      <c r="P40" s="6">
        <f t="shared" si="26"/>
        <v>0</v>
      </c>
      <c r="Q40" s="6">
        <f t="shared" si="26"/>
        <v>0</v>
      </c>
      <c r="R40" s="6">
        <f t="shared" si="26"/>
        <v>0</v>
      </c>
      <c r="S40" s="6">
        <f t="shared" si="26"/>
        <v>0</v>
      </c>
      <c r="T40" s="6">
        <f t="shared" si="26"/>
        <v>0</v>
      </c>
      <c r="U40" s="4">
        <f t="shared" si="3"/>
        <v>2000000</v>
      </c>
      <c r="V40" s="4">
        <f>+V44+V50</f>
        <v>0</v>
      </c>
      <c r="W40" s="4">
        <f t="shared" ref="W40:W55" si="27">+H40-U40-V40</f>
        <v>6000000</v>
      </c>
      <c r="X40" s="5">
        <f t="shared" ref="X40:X55" si="28">+U40/H40*100/100</f>
        <v>0.25</v>
      </c>
      <c r="Y40" s="5">
        <f t="shared" ref="Y40:Y55" si="29">100%-X40</f>
        <v>0.75</v>
      </c>
    </row>
    <row r="41" spans="1:25" x14ac:dyDescent="0.15">
      <c r="A41" s="1" t="s">
        <v>140</v>
      </c>
      <c r="B41" s="1" t="s">
        <v>141</v>
      </c>
      <c r="C41" s="1">
        <v>0</v>
      </c>
      <c r="D41" s="1">
        <v>4000000</v>
      </c>
      <c r="E41" s="1">
        <v>0</v>
      </c>
      <c r="F41" s="1">
        <v>0</v>
      </c>
      <c r="G41" s="1">
        <v>0</v>
      </c>
      <c r="H41" s="4">
        <f t="shared" si="1"/>
        <v>4000000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4">
        <f t="shared" si="3"/>
        <v>0</v>
      </c>
      <c r="V41" s="4">
        <f>+V45+V51</f>
        <v>0</v>
      </c>
      <c r="W41" s="4">
        <f>+H41-U41-V41</f>
        <v>4000000</v>
      </c>
      <c r="X41" s="5">
        <f>+U41/H41*100/100</f>
        <v>0</v>
      </c>
      <c r="Y41" s="5">
        <f>100%-X41</f>
        <v>1</v>
      </c>
    </row>
    <row r="42" spans="1:25" x14ac:dyDescent="0.15">
      <c r="A42" s="1" t="s">
        <v>136</v>
      </c>
      <c r="B42" s="1" t="s">
        <v>137</v>
      </c>
      <c r="C42" s="6">
        <v>0</v>
      </c>
      <c r="D42" s="6">
        <f>2000000+2000000</f>
        <v>4000000</v>
      </c>
      <c r="E42" s="6">
        <v>0</v>
      </c>
      <c r="F42" s="6">
        <v>0</v>
      </c>
      <c r="G42" s="6">
        <v>0</v>
      </c>
      <c r="H42" s="4">
        <f t="shared" ref="H42:H70" si="30">+C42+D42-E42+F42-G42</f>
        <v>4000000</v>
      </c>
      <c r="I42" s="6">
        <v>0</v>
      </c>
      <c r="J42" s="6">
        <v>0</v>
      </c>
      <c r="K42" s="6">
        <v>0</v>
      </c>
      <c r="L42" s="6">
        <v>0</v>
      </c>
      <c r="M42" s="6">
        <v>2000000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4">
        <f t="shared" ref="U42:U70" si="31">SUM(I42:T42)</f>
        <v>2000000</v>
      </c>
      <c r="V42" s="6">
        <v>0</v>
      </c>
      <c r="W42" s="4">
        <f t="shared" si="27"/>
        <v>2000000</v>
      </c>
      <c r="X42" s="5">
        <f t="shared" si="28"/>
        <v>0.5</v>
      </c>
      <c r="Y42" s="5">
        <f t="shared" si="29"/>
        <v>0.5</v>
      </c>
    </row>
    <row r="43" spans="1:25" x14ac:dyDescent="0.15">
      <c r="A43" s="1" t="s">
        <v>63</v>
      </c>
      <c r="B43" s="1" t="s">
        <v>92</v>
      </c>
      <c r="C43" s="6">
        <f>SUM(C44:C48)</f>
        <v>7000000</v>
      </c>
      <c r="D43" s="6">
        <f>SUM(D44:D48)</f>
        <v>6000000</v>
      </c>
      <c r="E43" s="6">
        <f>SUM(E44:E48)</f>
        <v>0</v>
      </c>
      <c r="F43" s="6">
        <f>SUM(F44:F48)</f>
        <v>0</v>
      </c>
      <c r="G43" s="6">
        <f>SUM(G44:G48)</f>
        <v>1200000</v>
      </c>
      <c r="H43" s="4">
        <f t="shared" si="30"/>
        <v>11800000</v>
      </c>
      <c r="I43" s="6">
        <f t="shared" ref="I43:T43" si="32">SUM(I44:I48)</f>
        <v>0</v>
      </c>
      <c r="J43" s="6">
        <f t="shared" si="32"/>
        <v>0</v>
      </c>
      <c r="K43" s="6">
        <f t="shared" si="32"/>
        <v>0</v>
      </c>
      <c r="L43" s="6">
        <f t="shared" si="32"/>
        <v>0</v>
      </c>
      <c r="M43" s="6">
        <f t="shared" si="32"/>
        <v>0</v>
      </c>
      <c r="N43" s="6">
        <f t="shared" si="32"/>
        <v>0</v>
      </c>
      <c r="O43" s="6">
        <f t="shared" si="32"/>
        <v>0</v>
      </c>
      <c r="P43" s="6">
        <f t="shared" si="32"/>
        <v>0</v>
      </c>
      <c r="Q43" s="6">
        <f t="shared" si="32"/>
        <v>0</v>
      </c>
      <c r="R43" s="6">
        <f t="shared" si="32"/>
        <v>0</v>
      </c>
      <c r="S43" s="6">
        <f t="shared" si="32"/>
        <v>0</v>
      </c>
      <c r="T43" s="6">
        <f t="shared" si="32"/>
        <v>0</v>
      </c>
      <c r="U43" s="4">
        <f t="shared" si="31"/>
        <v>0</v>
      </c>
      <c r="V43" s="6">
        <f>SUM(V44:V48)</f>
        <v>0</v>
      </c>
      <c r="W43" s="4">
        <f t="shared" si="27"/>
        <v>11800000</v>
      </c>
      <c r="X43" s="5">
        <f t="shared" si="28"/>
        <v>0</v>
      </c>
      <c r="Y43" s="5">
        <f t="shared" si="29"/>
        <v>1</v>
      </c>
    </row>
    <row r="44" spans="1:25" x14ac:dyDescent="0.15">
      <c r="A44" s="3" t="s">
        <v>115</v>
      </c>
      <c r="B44" s="3" t="s">
        <v>116</v>
      </c>
      <c r="C44" s="4">
        <v>3000000</v>
      </c>
      <c r="D44" s="4">
        <v>1000000</v>
      </c>
      <c r="E44" s="4">
        <v>0</v>
      </c>
      <c r="F44" s="4">
        <v>0</v>
      </c>
      <c r="G44" s="4">
        <v>0</v>
      </c>
      <c r="H44" s="4">
        <f t="shared" si="30"/>
        <v>4000000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f t="shared" si="31"/>
        <v>0</v>
      </c>
      <c r="V44" s="4">
        <v>0</v>
      </c>
      <c r="W44" s="4">
        <f t="shared" si="27"/>
        <v>4000000</v>
      </c>
      <c r="X44" s="5">
        <f t="shared" si="28"/>
        <v>0</v>
      </c>
      <c r="Y44" s="5">
        <f t="shared" si="29"/>
        <v>1</v>
      </c>
    </row>
    <row r="45" spans="1:25" x14ac:dyDescent="0.15">
      <c r="A45" s="1" t="s">
        <v>117</v>
      </c>
      <c r="B45" s="1" t="s">
        <v>118</v>
      </c>
      <c r="C45" s="6">
        <v>3000000</v>
      </c>
      <c r="D45" s="6">
        <v>1000000</v>
      </c>
      <c r="E45" s="6">
        <v>0</v>
      </c>
      <c r="F45" s="6">
        <v>0</v>
      </c>
      <c r="G45" s="6">
        <v>1200000</v>
      </c>
      <c r="H45" s="4">
        <f t="shared" si="30"/>
        <v>2800000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4">
        <f t="shared" si="31"/>
        <v>0</v>
      </c>
      <c r="V45" s="6">
        <v>0</v>
      </c>
      <c r="W45" s="4">
        <f t="shared" si="27"/>
        <v>2800000</v>
      </c>
      <c r="X45" s="5">
        <f t="shared" si="28"/>
        <v>0</v>
      </c>
      <c r="Y45" s="5">
        <f t="shared" si="29"/>
        <v>1</v>
      </c>
    </row>
    <row r="46" spans="1:25" x14ac:dyDescent="0.15">
      <c r="A46" s="3" t="s">
        <v>80</v>
      </c>
      <c r="B46" s="3" t="s">
        <v>81</v>
      </c>
      <c r="C46" s="4">
        <v>1000000</v>
      </c>
      <c r="D46" s="4">
        <v>0</v>
      </c>
      <c r="E46" s="4">
        <v>0</v>
      </c>
      <c r="F46" s="4">
        <v>0</v>
      </c>
      <c r="G46" s="4">
        <v>0</v>
      </c>
      <c r="H46" s="4">
        <f t="shared" si="30"/>
        <v>1000000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f t="shared" si="31"/>
        <v>0</v>
      </c>
      <c r="V46" s="4">
        <v>0</v>
      </c>
      <c r="W46" s="4">
        <f t="shared" si="27"/>
        <v>1000000</v>
      </c>
      <c r="X46" s="5">
        <f t="shared" si="28"/>
        <v>0</v>
      </c>
      <c r="Y46" s="5">
        <f t="shared" si="29"/>
        <v>1</v>
      </c>
    </row>
    <row r="47" spans="1:25" x14ac:dyDescent="0.15">
      <c r="A47" s="3" t="s">
        <v>142</v>
      </c>
      <c r="B47" s="3" t="s">
        <v>143</v>
      </c>
      <c r="C47" s="4">
        <v>0</v>
      </c>
      <c r="D47" s="4">
        <v>2000000</v>
      </c>
      <c r="E47" s="4">
        <v>0</v>
      </c>
      <c r="F47" s="4">
        <v>0</v>
      </c>
      <c r="G47" s="4">
        <v>0</v>
      </c>
      <c r="H47" s="4">
        <f t="shared" si="30"/>
        <v>2000000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f>SUM(I47:T47)</f>
        <v>0</v>
      </c>
      <c r="V47" s="4">
        <v>0</v>
      </c>
      <c r="W47" s="4">
        <f>+H47-U47-V47</f>
        <v>2000000</v>
      </c>
      <c r="X47" s="5">
        <f>+U47/H47*100/100</f>
        <v>0</v>
      </c>
      <c r="Y47" s="5">
        <f>100%-X47</f>
        <v>1</v>
      </c>
    </row>
    <row r="48" spans="1:25" x14ac:dyDescent="0.15">
      <c r="A48" s="3" t="s">
        <v>144</v>
      </c>
      <c r="B48" s="3" t="s">
        <v>145</v>
      </c>
      <c r="C48" s="4">
        <v>0</v>
      </c>
      <c r="D48" s="4">
        <v>2000000</v>
      </c>
      <c r="E48" s="4">
        <v>0</v>
      </c>
      <c r="F48" s="4">
        <v>0</v>
      </c>
      <c r="G48" s="4">
        <v>0</v>
      </c>
      <c r="H48" s="4">
        <f t="shared" si="30"/>
        <v>2000000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f>SUM(I48:T48)</f>
        <v>0</v>
      </c>
      <c r="V48" s="4">
        <v>0</v>
      </c>
      <c r="W48" s="4">
        <f>+H48-U48-V48</f>
        <v>2000000</v>
      </c>
      <c r="X48" s="5">
        <f>+U48/H48*100/100</f>
        <v>0</v>
      </c>
      <c r="Y48" s="5">
        <f>100%-X48</f>
        <v>1</v>
      </c>
    </row>
    <row r="49" spans="1:25" x14ac:dyDescent="0.15">
      <c r="A49" s="1" t="s">
        <v>64</v>
      </c>
      <c r="B49" s="1" t="s">
        <v>119</v>
      </c>
      <c r="C49" s="6">
        <f>SUM(C50:C53)</f>
        <v>2700000</v>
      </c>
      <c r="D49" s="6">
        <f>SUM(D50:D53)</f>
        <v>12000000</v>
      </c>
      <c r="E49" s="6">
        <f>SUM(E50:E53)</f>
        <v>0</v>
      </c>
      <c r="F49" s="6">
        <f>SUM(F50:F53)</f>
        <v>0</v>
      </c>
      <c r="G49" s="6">
        <f>SUM(G50:G53)</f>
        <v>0</v>
      </c>
      <c r="H49" s="4">
        <f t="shared" si="30"/>
        <v>14700000</v>
      </c>
      <c r="I49" s="6">
        <f t="shared" ref="I49:T49" si="33">SUM(I50:I53)</f>
        <v>0</v>
      </c>
      <c r="J49" s="6">
        <f t="shared" si="33"/>
        <v>0</v>
      </c>
      <c r="K49" s="6">
        <f t="shared" si="33"/>
        <v>10000000</v>
      </c>
      <c r="L49" s="6">
        <f t="shared" si="33"/>
        <v>0</v>
      </c>
      <c r="M49" s="6">
        <f t="shared" si="33"/>
        <v>0</v>
      </c>
      <c r="N49" s="6">
        <f t="shared" si="33"/>
        <v>0</v>
      </c>
      <c r="O49" s="6">
        <f t="shared" si="33"/>
        <v>0</v>
      </c>
      <c r="P49" s="6">
        <f t="shared" si="33"/>
        <v>0</v>
      </c>
      <c r="Q49" s="6">
        <f t="shared" si="33"/>
        <v>0</v>
      </c>
      <c r="R49" s="6">
        <f t="shared" si="33"/>
        <v>0</v>
      </c>
      <c r="S49" s="6">
        <f t="shared" si="33"/>
        <v>0</v>
      </c>
      <c r="T49" s="6">
        <f t="shared" si="33"/>
        <v>0</v>
      </c>
      <c r="U49" s="4">
        <f t="shared" si="31"/>
        <v>10000000</v>
      </c>
      <c r="V49" s="6">
        <f>SUM(V50:V53)</f>
        <v>0</v>
      </c>
      <c r="W49" s="4">
        <f t="shared" si="27"/>
        <v>4700000</v>
      </c>
      <c r="X49" s="5">
        <f t="shared" si="28"/>
        <v>0.68027210884353739</v>
      </c>
      <c r="Y49" s="5">
        <f t="shared" si="29"/>
        <v>0.31972789115646261</v>
      </c>
    </row>
    <row r="50" spans="1:25" x14ac:dyDescent="0.15">
      <c r="A50" s="3" t="s">
        <v>120</v>
      </c>
      <c r="B50" s="3" t="s">
        <v>121</v>
      </c>
      <c r="C50" s="4">
        <v>0</v>
      </c>
      <c r="D50" s="4">
        <v>10000000</v>
      </c>
      <c r="E50" s="4">
        <v>0</v>
      </c>
      <c r="F50" s="4">
        <v>0</v>
      </c>
      <c r="G50" s="4">
        <v>0</v>
      </c>
      <c r="H50" s="4">
        <f t="shared" si="30"/>
        <v>10000000</v>
      </c>
      <c r="I50" s="4">
        <v>0</v>
      </c>
      <c r="J50" s="4">
        <v>0</v>
      </c>
      <c r="K50" s="4">
        <v>10000000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f t="shared" si="31"/>
        <v>10000000</v>
      </c>
      <c r="V50" s="4">
        <v>0</v>
      </c>
      <c r="W50" s="4">
        <f t="shared" si="27"/>
        <v>0</v>
      </c>
      <c r="X50" s="5">
        <f t="shared" si="28"/>
        <v>1</v>
      </c>
      <c r="Y50" s="5">
        <f t="shared" si="29"/>
        <v>0</v>
      </c>
    </row>
    <row r="51" spans="1:25" x14ac:dyDescent="0.15">
      <c r="A51" s="1" t="s">
        <v>82</v>
      </c>
      <c r="B51" s="1" t="s">
        <v>83</v>
      </c>
      <c r="C51" s="6">
        <v>500000</v>
      </c>
      <c r="D51" s="6">
        <v>0</v>
      </c>
      <c r="E51" s="6">
        <v>0</v>
      </c>
      <c r="F51" s="6">
        <v>0</v>
      </c>
      <c r="G51" s="6">
        <v>0</v>
      </c>
      <c r="H51" s="4">
        <f t="shared" si="30"/>
        <v>500000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4">
        <f t="shared" si="31"/>
        <v>0</v>
      </c>
      <c r="V51" s="6">
        <v>0</v>
      </c>
      <c r="W51" s="4">
        <f t="shared" si="27"/>
        <v>500000</v>
      </c>
      <c r="X51" s="5">
        <f t="shared" si="28"/>
        <v>0</v>
      </c>
      <c r="Y51" s="5">
        <f t="shared" si="29"/>
        <v>1</v>
      </c>
    </row>
    <row r="52" spans="1:25" x14ac:dyDescent="0.15">
      <c r="A52" s="3" t="s">
        <v>84</v>
      </c>
      <c r="B52" s="3" t="s">
        <v>85</v>
      </c>
      <c r="C52" s="4">
        <v>2200000</v>
      </c>
      <c r="D52" s="4">
        <v>0</v>
      </c>
      <c r="E52" s="4">
        <v>0</v>
      </c>
      <c r="F52" s="4">
        <v>0</v>
      </c>
      <c r="G52" s="4">
        <v>0</v>
      </c>
      <c r="H52" s="4">
        <f t="shared" si="30"/>
        <v>2200000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f t="shared" si="31"/>
        <v>0</v>
      </c>
      <c r="V52" s="4">
        <v>0</v>
      </c>
      <c r="W52" s="4">
        <f t="shared" si="27"/>
        <v>2200000</v>
      </c>
      <c r="X52" s="5">
        <f t="shared" si="28"/>
        <v>0</v>
      </c>
      <c r="Y52" s="5">
        <f t="shared" si="29"/>
        <v>1</v>
      </c>
    </row>
    <row r="53" spans="1:25" x14ac:dyDescent="0.15">
      <c r="A53" s="3" t="s">
        <v>146</v>
      </c>
      <c r="B53" s="3" t="s">
        <v>147</v>
      </c>
      <c r="C53" s="4">
        <v>0</v>
      </c>
      <c r="D53" s="4">
        <v>2000000</v>
      </c>
      <c r="E53" s="4">
        <v>0</v>
      </c>
      <c r="F53" s="4">
        <v>0</v>
      </c>
      <c r="G53" s="4">
        <v>0</v>
      </c>
      <c r="H53" s="4">
        <f t="shared" si="30"/>
        <v>2000000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f t="shared" si="31"/>
        <v>0</v>
      </c>
      <c r="V53" s="4">
        <v>0</v>
      </c>
      <c r="W53" s="4">
        <f>+H53-U53-V53</f>
        <v>2000000</v>
      </c>
      <c r="X53" s="5">
        <f>+U53/H53*100/100</f>
        <v>0</v>
      </c>
      <c r="Y53" s="5">
        <f>100%-X53</f>
        <v>1</v>
      </c>
    </row>
    <row r="54" spans="1:25" x14ac:dyDescent="0.15">
      <c r="A54" s="1" t="s">
        <v>65</v>
      </c>
      <c r="B54" s="1" t="s">
        <v>94</v>
      </c>
      <c r="C54" s="6">
        <f>+C55+C62+C64+C67</f>
        <v>83000000</v>
      </c>
      <c r="D54" s="6">
        <f>+D55+D62+D64+D67</f>
        <v>23034813</v>
      </c>
      <c r="E54" s="6">
        <f>+E55+E62+E64+E67</f>
        <v>0</v>
      </c>
      <c r="F54" s="6">
        <f>+F55+F62+F64+F67</f>
        <v>4200000</v>
      </c>
      <c r="G54" s="6">
        <f>+G55+G62+G64+G67</f>
        <v>3000000</v>
      </c>
      <c r="H54" s="4">
        <f t="shared" si="30"/>
        <v>107234813</v>
      </c>
      <c r="I54" s="6">
        <f t="shared" ref="I54:T54" si="34">+I55+I62+I64+I67</f>
        <v>0</v>
      </c>
      <c r="J54" s="6">
        <f t="shared" si="34"/>
        <v>0</v>
      </c>
      <c r="K54" s="6">
        <f t="shared" si="34"/>
        <v>0</v>
      </c>
      <c r="L54" s="6">
        <f t="shared" si="34"/>
        <v>4800000</v>
      </c>
      <c r="M54" s="6">
        <f t="shared" si="34"/>
        <v>30353307</v>
      </c>
      <c r="N54" s="6">
        <f t="shared" si="34"/>
        <v>6502000</v>
      </c>
      <c r="O54" s="6">
        <f t="shared" si="34"/>
        <v>0</v>
      </c>
      <c r="P54" s="6">
        <f t="shared" si="34"/>
        <v>0</v>
      </c>
      <c r="Q54" s="6">
        <f t="shared" si="34"/>
        <v>0</v>
      </c>
      <c r="R54" s="6">
        <f t="shared" si="34"/>
        <v>0</v>
      </c>
      <c r="S54" s="6">
        <f t="shared" si="34"/>
        <v>0</v>
      </c>
      <c r="T54" s="6">
        <f t="shared" si="34"/>
        <v>0</v>
      </c>
      <c r="U54" s="4">
        <f t="shared" si="31"/>
        <v>41655307</v>
      </c>
      <c r="V54" s="6">
        <f>+V55+V62+V64+V67</f>
        <v>5069403</v>
      </c>
      <c r="W54" s="4">
        <f t="shared" si="27"/>
        <v>60510103</v>
      </c>
      <c r="X54" s="5">
        <f t="shared" si="28"/>
        <v>0.38844947675714231</v>
      </c>
      <c r="Y54" s="5">
        <f t="shared" si="29"/>
        <v>0.61155052324285775</v>
      </c>
    </row>
    <row r="55" spans="1:25" x14ac:dyDescent="0.15">
      <c r="A55" s="3" t="s">
        <v>66</v>
      </c>
      <c r="B55" s="3" t="s">
        <v>122</v>
      </c>
      <c r="C55" s="4">
        <f>SUM(C56:C61)</f>
        <v>66000000</v>
      </c>
      <c r="D55" s="4">
        <f>SUM(D56:D61)</f>
        <v>35931</v>
      </c>
      <c r="E55" s="4">
        <f>SUM(E56:E61)</f>
        <v>0</v>
      </c>
      <c r="F55" s="4">
        <f>SUM(F56:F61)</f>
        <v>0</v>
      </c>
      <c r="G55" s="4">
        <f>SUM(G56:G61)</f>
        <v>3000000</v>
      </c>
      <c r="H55" s="4">
        <f t="shared" si="30"/>
        <v>63035931</v>
      </c>
      <c r="I55" s="4">
        <f t="shared" ref="I55:T55" si="35">SUM(I56:I61)</f>
        <v>0</v>
      </c>
      <c r="J55" s="4">
        <f t="shared" si="35"/>
        <v>0</v>
      </c>
      <c r="K55" s="4">
        <f t="shared" si="35"/>
        <v>0</v>
      </c>
      <c r="L55" s="4">
        <f t="shared" si="35"/>
        <v>2600000</v>
      </c>
      <c r="M55" s="4">
        <f t="shared" si="35"/>
        <v>19929710</v>
      </c>
      <c r="N55" s="4">
        <f t="shared" si="35"/>
        <v>5995000</v>
      </c>
      <c r="O55" s="4">
        <f t="shared" si="35"/>
        <v>0</v>
      </c>
      <c r="P55" s="4">
        <f t="shared" si="35"/>
        <v>0</v>
      </c>
      <c r="Q55" s="4">
        <f t="shared" si="35"/>
        <v>0</v>
      </c>
      <c r="R55" s="4">
        <f t="shared" si="35"/>
        <v>0</v>
      </c>
      <c r="S55" s="4">
        <f t="shared" si="35"/>
        <v>0</v>
      </c>
      <c r="T55" s="4">
        <f t="shared" si="35"/>
        <v>0</v>
      </c>
      <c r="U55" s="4">
        <f t="shared" si="31"/>
        <v>28524710</v>
      </c>
      <c r="V55" s="4">
        <f>SUM(V56:V61)</f>
        <v>0</v>
      </c>
      <c r="W55" s="4">
        <f t="shared" si="27"/>
        <v>34511221</v>
      </c>
      <c r="X55" s="5">
        <f t="shared" si="28"/>
        <v>0.45251509016341807</v>
      </c>
      <c r="Y55" s="5">
        <f t="shared" si="29"/>
        <v>0.54748490983658193</v>
      </c>
    </row>
    <row r="56" spans="1:25" x14ac:dyDescent="0.15">
      <c r="A56" s="1" t="s">
        <v>67</v>
      </c>
      <c r="B56" s="1" t="s">
        <v>123</v>
      </c>
      <c r="C56" s="6">
        <v>52000000</v>
      </c>
      <c r="D56" s="6">
        <v>35931</v>
      </c>
      <c r="E56" s="6">
        <v>0</v>
      </c>
      <c r="F56" s="6">
        <v>0</v>
      </c>
      <c r="G56" s="6">
        <v>0</v>
      </c>
      <c r="H56" s="4">
        <f t="shared" si="30"/>
        <v>52035931</v>
      </c>
      <c r="I56" s="6">
        <v>0</v>
      </c>
      <c r="J56" s="6">
        <v>0</v>
      </c>
      <c r="K56" s="6">
        <v>0</v>
      </c>
      <c r="L56" s="6">
        <v>2600000</v>
      </c>
      <c r="M56" s="6">
        <v>19929710</v>
      </c>
      <c r="N56" s="6">
        <v>5995000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4">
        <f t="shared" si="31"/>
        <v>28524710</v>
      </c>
      <c r="V56" s="6">
        <v>0</v>
      </c>
      <c r="W56" s="4">
        <f t="shared" ref="W56:W69" si="36">+H56-U56-V56</f>
        <v>23511221</v>
      </c>
      <c r="X56" s="5">
        <f t="shared" ref="X56:X69" si="37">+U56/H56*100/100</f>
        <v>0.54817333814974889</v>
      </c>
      <c r="Y56" s="5">
        <f t="shared" ref="Y56:Y69" si="38">100%-X56</f>
        <v>0.45182666185025111</v>
      </c>
    </row>
    <row r="57" spans="1:25" x14ac:dyDescent="0.15">
      <c r="A57" s="3" t="s">
        <v>86</v>
      </c>
      <c r="B57" s="3" t="s">
        <v>124</v>
      </c>
      <c r="C57" s="4">
        <v>3000000</v>
      </c>
      <c r="D57" s="4">
        <v>0</v>
      </c>
      <c r="E57" s="4">
        <v>0</v>
      </c>
      <c r="F57" s="4">
        <v>0</v>
      </c>
      <c r="G57" s="4">
        <v>0</v>
      </c>
      <c r="H57" s="4">
        <f t="shared" si="30"/>
        <v>3000000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f t="shared" si="31"/>
        <v>0</v>
      </c>
      <c r="V57" s="4">
        <v>0</v>
      </c>
      <c r="W57" s="4">
        <f t="shared" si="36"/>
        <v>3000000</v>
      </c>
      <c r="X57" s="5">
        <f t="shared" si="37"/>
        <v>0</v>
      </c>
      <c r="Y57" s="5">
        <f t="shared" si="38"/>
        <v>1</v>
      </c>
    </row>
    <row r="58" spans="1:25" x14ac:dyDescent="0.15">
      <c r="A58" s="1" t="s">
        <v>87</v>
      </c>
      <c r="B58" s="1" t="s">
        <v>125</v>
      </c>
      <c r="C58" s="6">
        <v>2000000</v>
      </c>
      <c r="D58" s="6">
        <v>0</v>
      </c>
      <c r="E58" s="6">
        <v>0</v>
      </c>
      <c r="F58" s="6">
        <v>0</v>
      </c>
      <c r="G58" s="6">
        <v>0</v>
      </c>
      <c r="H58" s="4">
        <f t="shared" si="30"/>
        <v>2000000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4">
        <f t="shared" si="31"/>
        <v>0</v>
      </c>
      <c r="V58" s="6">
        <v>0</v>
      </c>
      <c r="W58" s="4">
        <f t="shared" si="36"/>
        <v>2000000</v>
      </c>
      <c r="X58" s="5">
        <f t="shared" si="37"/>
        <v>0</v>
      </c>
      <c r="Y58" s="5">
        <f t="shared" si="38"/>
        <v>1</v>
      </c>
    </row>
    <row r="59" spans="1:25" x14ac:dyDescent="0.15">
      <c r="A59" s="3" t="s">
        <v>126</v>
      </c>
      <c r="B59" s="3" t="s">
        <v>127</v>
      </c>
      <c r="C59" s="4">
        <v>4000000</v>
      </c>
      <c r="D59" s="4">
        <v>0</v>
      </c>
      <c r="E59" s="4">
        <v>0</v>
      </c>
      <c r="F59" s="4">
        <v>0</v>
      </c>
      <c r="G59" s="4">
        <v>2000000</v>
      </c>
      <c r="H59" s="4">
        <f t="shared" si="30"/>
        <v>2000000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f t="shared" si="31"/>
        <v>0</v>
      </c>
      <c r="V59" s="4">
        <v>0</v>
      </c>
      <c r="W59" s="4">
        <f t="shared" si="36"/>
        <v>2000000</v>
      </c>
      <c r="X59" s="5">
        <f t="shared" si="37"/>
        <v>0</v>
      </c>
      <c r="Y59" s="5">
        <f t="shared" si="38"/>
        <v>1</v>
      </c>
    </row>
    <row r="60" spans="1:25" x14ac:dyDescent="0.15">
      <c r="A60" s="1" t="s">
        <v>128</v>
      </c>
      <c r="B60" s="1" t="s">
        <v>129</v>
      </c>
      <c r="C60" s="6">
        <v>1000000</v>
      </c>
      <c r="D60" s="6">
        <v>0</v>
      </c>
      <c r="E60" s="6">
        <v>0</v>
      </c>
      <c r="F60" s="6">
        <v>0</v>
      </c>
      <c r="G60" s="6">
        <v>0</v>
      </c>
      <c r="H60" s="4">
        <f t="shared" si="30"/>
        <v>1000000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4">
        <f t="shared" si="31"/>
        <v>0</v>
      </c>
      <c r="V60" s="6">
        <v>0</v>
      </c>
      <c r="W60" s="4">
        <f t="shared" si="36"/>
        <v>1000000</v>
      </c>
      <c r="X60" s="5">
        <f t="shared" si="37"/>
        <v>0</v>
      </c>
      <c r="Y60" s="5">
        <f t="shared" si="38"/>
        <v>1</v>
      </c>
    </row>
    <row r="61" spans="1:25" x14ac:dyDescent="0.15">
      <c r="A61" s="3" t="s">
        <v>88</v>
      </c>
      <c r="B61" s="3" t="s">
        <v>130</v>
      </c>
      <c r="C61" s="4">
        <v>4000000</v>
      </c>
      <c r="D61" s="4">
        <v>0</v>
      </c>
      <c r="E61" s="4">
        <v>0</v>
      </c>
      <c r="F61" s="4">
        <v>0</v>
      </c>
      <c r="G61" s="4">
        <v>1000000</v>
      </c>
      <c r="H61" s="4">
        <f t="shared" si="30"/>
        <v>3000000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f t="shared" si="31"/>
        <v>0</v>
      </c>
      <c r="V61" s="4">
        <v>0</v>
      </c>
      <c r="W61" s="4">
        <f t="shared" si="36"/>
        <v>3000000</v>
      </c>
      <c r="X61" s="5">
        <f t="shared" si="37"/>
        <v>0</v>
      </c>
      <c r="Y61" s="5">
        <f t="shared" si="38"/>
        <v>1</v>
      </c>
    </row>
    <row r="62" spans="1:25" x14ac:dyDescent="0.15">
      <c r="A62" s="1" t="s">
        <v>68</v>
      </c>
      <c r="B62" s="1" t="s">
        <v>131</v>
      </c>
      <c r="C62" s="6">
        <f>+C63</f>
        <v>5000000</v>
      </c>
      <c r="D62" s="6">
        <f>+D63</f>
        <v>8281624</v>
      </c>
      <c r="E62" s="6">
        <f>+E63</f>
        <v>0</v>
      </c>
      <c r="F62" s="6">
        <f>+F63</f>
        <v>0</v>
      </c>
      <c r="G62" s="6">
        <f>+G63</f>
        <v>0</v>
      </c>
      <c r="H62" s="4">
        <f t="shared" si="30"/>
        <v>13281624</v>
      </c>
      <c r="I62" s="6">
        <f t="shared" ref="I62:T62" si="39">+I63</f>
        <v>0</v>
      </c>
      <c r="J62" s="6">
        <f t="shared" si="39"/>
        <v>0</v>
      </c>
      <c r="K62" s="6">
        <f t="shared" si="39"/>
        <v>0</v>
      </c>
      <c r="L62" s="6">
        <f t="shared" si="39"/>
        <v>0</v>
      </c>
      <c r="M62" s="6">
        <f t="shared" si="39"/>
        <v>1000000</v>
      </c>
      <c r="N62" s="6">
        <f t="shared" si="39"/>
        <v>0</v>
      </c>
      <c r="O62" s="6">
        <f t="shared" si="39"/>
        <v>0</v>
      </c>
      <c r="P62" s="6">
        <f t="shared" si="39"/>
        <v>0</v>
      </c>
      <c r="Q62" s="6">
        <f t="shared" si="39"/>
        <v>0</v>
      </c>
      <c r="R62" s="6">
        <f t="shared" si="39"/>
        <v>0</v>
      </c>
      <c r="S62" s="6">
        <f t="shared" si="39"/>
        <v>0</v>
      </c>
      <c r="T62" s="6">
        <f t="shared" si="39"/>
        <v>0</v>
      </c>
      <c r="U62" s="4">
        <f t="shared" si="31"/>
        <v>1000000</v>
      </c>
      <c r="V62" s="6">
        <f>+V63</f>
        <v>0</v>
      </c>
      <c r="W62" s="4">
        <f t="shared" si="36"/>
        <v>12281624</v>
      </c>
      <c r="X62" s="5">
        <f t="shared" si="37"/>
        <v>7.5291997424411353E-2</v>
      </c>
      <c r="Y62" s="5">
        <f t="shared" si="38"/>
        <v>0.92470800257558861</v>
      </c>
    </row>
    <row r="63" spans="1:25" x14ac:dyDescent="0.15">
      <c r="A63" s="3" t="s">
        <v>89</v>
      </c>
      <c r="B63" s="3" t="s">
        <v>43</v>
      </c>
      <c r="C63" s="4">
        <v>5000000</v>
      </c>
      <c r="D63" s="4">
        <f>2281624+1000000+5000000</f>
        <v>8281624</v>
      </c>
      <c r="E63" s="4">
        <v>0</v>
      </c>
      <c r="F63" s="4">
        <v>0</v>
      </c>
      <c r="G63" s="4">
        <v>0</v>
      </c>
      <c r="H63" s="4">
        <f t="shared" si="30"/>
        <v>13281624</v>
      </c>
      <c r="I63" s="4">
        <v>0</v>
      </c>
      <c r="J63" s="4">
        <v>0</v>
      </c>
      <c r="K63" s="4">
        <v>0</v>
      </c>
      <c r="L63" s="4">
        <v>0</v>
      </c>
      <c r="M63" s="4">
        <v>1000000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f t="shared" si="31"/>
        <v>1000000</v>
      </c>
      <c r="V63" s="4">
        <v>0</v>
      </c>
      <c r="W63" s="4">
        <f t="shared" si="36"/>
        <v>12281624</v>
      </c>
      <c r="X63" s="5">
        <f t="shared" si="37"/>
        <v>7.5291997424411353E-2</v>
      </c>
      <c r="Y63" s="5">
        <f t="shared" si="38"/>
        <v>0.92470800257558861</v>
      </c>
    </row>
    <row r="64" spans="1:25" x14ac:dyDescent="0.15">
      <c r="A64" s="1" t="s">
        <v>69</v>
      </c>
      <c r="B64" s="1" t="s">
        <v>49</v>
      </c>
      <c r="C64" s="6">
        <f>+C65+C66</f>
        <v>6000000</v>
      </c>
      <c r="D64" s="6">
        <f>+D65+D66</f>
        <v>2337239</v>
      </c>
      <c r="E64" s="6">
        <f>+E65+E66</f>
        <v>0</v>
      </c>
      <c r="F64" s="6">
        <f>+F65+F66</f>
        <v>3000000</v>
      </c>
      <c r="G64" s="6">
        <f>+G65+G66</f>
        <v>0</v>
      </c>
      <c r="H64" s="4">
        <f t="shared" si="30"/>
        <v>11337239</v>
      </c>
      <c r="I64" s="6">
        <f t="shared" ref="I64:T64" si="40">+I65+I66</f>
        <v>0</v>
      </c>
      <c r="J64" s="6">
        <f t="shared" si="40"/>
        <v>0</v>
      </c>
      <c r="K64" s="6">
        <f t="shared" si="40"/>
        <v>0</v>
      </c>
      <c r="L64" s="6">
        <f t="shared" si="40"/>
        <v>0</v>
      </c>
      <c r="M64" s="6">
        <f t="shared" si="40"/>
        <v>3423597</v>
      </c>
      <c r="N64" s="6">
        <f t="shared" si="40"/>
        <v>507000</v>
      </c>
      <c r="O64" s="6">
        <f t="shared" si="40"/>
        <v>0</v>
      </c>
      <c r="P64" s="6">
        <f t="shared" si="40"/>
        <v>0</v>
      </c>
      <c r="Q64" s="6">
        <f t="shared" si="40"/>
        <v>0</v>
      </c>
      <c r="R64" s="6">
        <f t="shared" si="40"/>
        <v>0</v>
      </c>
      <c r="S64" s="6">
        <f t="shared" si="40"/>
        <v>0</v>
      </c>
      <c r="T64" s="6">
        <f t="shared" si="40"/>
        <v>0</v>
      </c>
      <c r="U64" s="4">
        <f t="shared" si="31"/>
        <v>3930597</v>
      </c>
      <c r="V64" s="6">
        <f>+V65+V66</f>
        <v>5069403</v>
      </c>
      <c r="W64" s="4">
        <f t="shared" si="36"/>
        <v>2337239</v>
      </c>
      <c r="X64" s="5">
        <f t="shared" si="37"/>
        <v>0.34669790413697726</v>
      </c>
      <c r="Y64" s="5">
        <f t="shared" si="38"/>
        <v>0.65330209586302268</v>
      </c>
    </row>
    <row r="65" spans="1:25" x14ac:dyDescent="0.15">
      <c r="A65" s="3" t="s">
        <v>70</v>
      </c>
      <c r="B65" s="3" t="s">
        <v>132</v>
      </c>
      <c r="C65" s="4">
        <v>6000000</v>
      </c>
      <c r="D65" s="4">
        <v>2000000</v>
      </c>
      <c r="E65" s="4">
        <v>0</v>
      </c>
      <c r="F65" s="4">
        <v>3000000</v>
      </c>
      <c r="G65" s="4">
        <v>0</v>
      </c>
      <c r="H65" s="4">
        <f t="shared" si="30"/>
        <v>11000000</v>
      </c>
      <c r="I65" s="4">
        <v>0</v>
      </c>
      <c r="J65" s="4">
        <v>0</v>
      </c>
      <c r="K65" s="4">
        <v>0</v>
      </c>
      <c r="L65" s="4">
        <v>0</v>
      </c>
      <c r="M65" s="4">
        <v>3423597</v>
      </c>
      <c r="N65" s="4">
        <v>507000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f t="shared" si="31"/>
        <v>3930597</v>
      </c>
      <c r="V65" s="4">
        <v>5069403</v>
      </c>
      <c r="W65" s="4">
        <f t="shared" si="36"/>
        <v>2000000</v>
      </c>
      <c r="X65" s="5">
        <f t="shared" si="37"/>
        <v>0.35732700000000001</v>
      </c>
      <c r="Y65" s="5">
        <f t="shared" si="38"/>
        <v>0.64267300000000005</v>
      </c>
    </row>
    <row r="66" spans="1:25" x14ac:dyDescent="0.15">
      <c r="A66" s="3" t="s">
        <v>148</v>
      </c>
      <c r="B66" s="3" t="s">
        <v>149</v>
      </c>
      <c r="C66" s="4">
        <v>0</v>
      </c>
      <c r="D66" s="4">
        <v>337239</v>
      </c>
      <c r="E66" s="4">
        <v>0</v>
      </c>
      <c r="F66" s="4">
        <v>0</v>
      </c>
      <c r="G66" s="4">
        <v>0</v>
      </c>
      <c r="H66" s="4">
        <f t="shared" si="30"/>
        <v>337239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f>SUM(I66:T66)</f>
        <v>0</v>
      </c>
      <c r="V66" s="4">
        <v>0</v>
      </c>
      <c r="W66" s="4">
        <f>+H66-U66-V66</f>
        <v>337239</v>
      </c>
      <c r="X66" s="5">
        <f>+U66/H66*100/100</f>
        <v>0</v>
      </c>
      <c r="Y66" s="5">
        <f>100%-X66</f>
        <v>1</v>
      </c>
    </row>
    <row r="67" spans="1:25" x14ac:dyDescent="0.15">
      <c r="A67" s="1" t="s">
        <v>71</v>
      </c>
      <c r="B67" s="1" t="s">
        <v>57</v>
      </c>
      <c r="C67" s="6">
        <f>SUM(C68:C70)</f>
        <v>6000000</v>
      </c>
      <c r="D67" s="6">
        <f>SUM(D68:D70)</f>
        <v>12380019</v>
      </c>
      <c r="E67" s="6">
        <f>SUM(E68:E70)</f>
        <v>0</v>
      </c>
      <c r="F67" s="6">
        <f>SUM(F68:F70)</f>
        <v>1200000</v>
      </c>
      <c r="G67" s="6">
        <f>SUM(G68:G70)</f>
        <v>0</v>
      </c>
      <c r="H67" s="4">
        <f t="shared" si="30"/>
        <v>19580019</v>
      </c>
      <c r="I67" s="6">
        <f t="shared" ref="I67:T67" si="41">SUM(I68:I70)</f>
        <v>0</v>
      </c>
      <c r="J67" s="6">
        <f t="shared" si="41"/>
        <v>0</v>
      </c>
      <c r="K67" s="6">
        <f t="shared" si="41"/>
        <v>0</v>
      </c>
      <c r="L67" s="6">
        <f t="shared" si="41"/>
        <v>2200000</v>
      </c>
      <c r="M67" s="6">
        <f t="shared" si="41"/>
        <v>6000000</v>
      </c>
      <c r="N67" s="6">
        <f t="shared" si="41"/>
        <v>0</v>
      </c>
      <c r="O67" s="6">
        <f t="shared" si="41"/>
        <v>0</v>
      </c>
      <c r="P67" s="6">
        <f t="shared" si="41"/>
        <v>0</v>
      </c>
      <c r="Q67" s="6">
        <f t="shared" si="41"/>
        <v>0</v>
      </c>
      <c r="R67" s="6">
        <f t="shared" si="41"/>
        <v>0</v>
      </c>
      <c r="S67" s="6">
        <f t="shared" si="41"/>
        <v>0</v>
      </c>
      <c r="T67" s="6">
        <f t="shared" si="41"/>
        <v>0</v>
      </c>
      <c r="U67" s="4">
        <f t="shared" si="31"/>
        <v>8200000</v>
      </c>
      <c r="V67" s="6">
        <f>SUM(V68:V70)</f>
        <v>0</v>
      </c>
      <c r="W67" s="4">
        <f t="shared" si="36"/>
        <v>11380019</v>
      </c>
      <c r="X67" s="5">
        <f t="shared" si="37"/>
        <v>0.41879428206887842</v>
      </c>
      <c r="Y67" s="5">
        <f t="shared" si="38"/>
        <v>0.58120571793112163</v>
      </c>
    </row>
    <row r="68" spans="1:25" x14ac:dyDescent="0.15">
      <c r="A68" s="3" t="s">
        <v>150</v>
      </c>
      <c r="B68" s="3" t="s">
        <v>151</v>
      </c>
      <c r="C68" s="6">
        <v>0</v>
      </c>
      <c r="D68" s="6">
        <v>2000000</v>
      </c>
      <c r="E68" s="6">
        <v>0</v>
      </c>
      <c r="F68" s="6">
        <v>0</v>
      </c>
      <c r="G68" s="6">
        <v>0</v>
      </c>
      <c r="H68" s="4">
        <f t="shared" si="30"/>
        <v>2000000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4"/>
      <c r="V68" s="6">
        <v>0</v>
      </c>
      <c r="W68" s="4">
        <f t="shared" si="36"/>
        <v>2000000</v>
      </c>
      <c r="X68" s="5">
        <f>+U68/H68*100/100</f>
        <v>0</v>
      </c>
      <c r="Y68" s="5">
        <f>100%-X68</f>
        <v>1</v>
      </c>
    </row>
    <row r="69" spans="1:25" x14ac:dyDescent="0.15">
      <c r="A69" s="3" t="s">
        <v>90</v>
      </c>
      <c r="B69" s="3" t="s">
        <v>133</v>
      </c>
      <c r="C69" s="4">
        <v>6000000</v>
      </c>
      <c r="D69" s="4">
        <f>2380019+5000000</f>
        <v>7380019</v>
      </c>
      <c r="E69" s="4">
        <v>0</v>
      </c>
      <c r="F69" s="4">
        <v>1200000</v>
      </c>
      <c r="G69" s="4">
        <v>0</v>
      </c>
      <c r="H69" s="4">
        <f t="shared" si="30"/>
        <v>14580019</v>
      </c>
      <c r="I69" s="4">
        <v>0</v>
      </c>
      <c r="J69" s="4">
        <v>0</v>
      </c>
      <c r="K69" s="4">
        <v>0</v>
      </c>
      <c r="L69" s="4">
        <v>2200000</v>
      </c>
      <c r="M69" s="4">
        <v>5000000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f t="shared" si="31"/>
        <v>7200000</v>
      </c>
      <c r="V69" s="4">
        <v>0</v>
      </c>
      <c r="W69" s="4">
        <f t="shared" si="36"/>
        <v>7380019</v>
      </c>
      <c r="X69" s="5">
        <f t="shared" si="37"/>
        <v>0.49382651696132901</v>
      </c>
      <c r="Y69" s="5">
        <f t="shared" si="38"/>
        <v>0.50617348303867105</v>
      </c>
    </row>
    <row r="70" spans="1:25" ht="12" customHeight="1" x14ac:dyDescent="0.15">
      <c r="A70" s="3" t="s">
        <v>138</v>
      </c>
      <c r="B70" s="3" t="s">
        <v>139</v>
      </c>
      <c r="C70" s="4">
        <v>0</v>
      </c>
      <c r="D70" s="4">
        <f>1000000+2000000</f>
        <v>3000000</v>
      </c>
      <c r="E70" s="4">
        <v>0</v>
      </c>
      <c r="F70" s="4">
        <v>0</v>
      </c>
      <c r="G70" s="4">
        <v>0</v>
      </c>
      <c r="H70" s="4">
        <f t="shared" si="30"/>
        <v>3000000</v>
      </c>
      <c r="I70" s="4">
        <v>0</v>
      </c>
      <c r="J70" s="4">
        <v>0</v>
      </c>
      <c r="K70" s="4">
        <v>0</v>
      </c>
      <c r="L70" s="4">
        <v>0</v>
      </c>
      <c r="M70" s="4">
        <v>1000000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f t="shared" si="31"/>
        <v>1000000</v>
      </c>
      <c r="V70" s="4">
        <v>0</v>
      </c>
      <c r="W70" s="4">
        <f>+H70-U70-V70</f>
        <v>2000000</v>
      </c>
      <c r="X70" s="5">
        <f>+U70/H70*100/100</f>
        <v>0.33333333333333326</v>
      </c>
      <c r="Y70" s="5">
        <f>100%-X70</f>
        <v>0.66666666666666674</v>
      </c>
    </row>
    <row r="76" spans="1:25" x14ac:dyDescent="0.15">
      <c r="A76" s="7" t="s">
        <v>73</v>
      </c>
      <c r="B76" s="7"/>
      <c r="E76" s="7" t="s">
        <v>72</v>
      </c>
      <c r="F76" s="7"/>
      <c r="G76" s="7"/>
    </row>
  </sheetData>
  <sheetProtection formatCells="0" formatColumns="0" formatRows="0" insertColumns="0" insertRows="0" insertHyperlinks="0" deleteColumns="0" deleteRows="0" sort="0" autoFilter="0" pivotTables="0"/>
  <mergeCells count="15">
    <mergeCell ref="A76:B76"/>
    <mergeCell ref="E76:G76"/>
    <mergeCell ref="A1:Y1"/>
    <mergeCell ref="A2:Y2"/>
    <mergeCell ref="A3:Y3"/>
    <mergeCell ref="A4:Y4"/>
    <mergeCell ref="A5:A6"/>
    <mergeCell ref="B5:B6"/>
    <mergeCell ref="C5:C6"/>
    <mergeCell ref="H5:H6"/>
    <mergeCell ref="U5:U6"/>
    <mergeCell ref="V5:V6"/>
    <mergeCell ref="W5:W6"/>
    <mergeCell ref="X5:X6"/>
    <mergeCell ref="Y5:Y6"/>
  </mergeCells>
  <pageMargins left="0.31496062992125984" right="0.51181102362204722" top="0.35433070866141736" bottom="0.15748031496062992" header="0.31496062992125984" footer="0.31496062992125984"/>
  <pageSetup paperSize="5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de Egresos</dc:title>
  <dc:creator>SAE Contable 2</dc:creator>
  <cp:lastModifiedBy>sergio restrepo</cp:lastModifiedBy>
  <cp:lastPrinted>2025-07-11T15:46:19Z</cp:lastPrinted>
  <dcterms:created xsi:type="dcterms:W3CDTF">2023-02-11T20:33:11Z</dcterms:created>
  <dcterms:modified xsi:type="dcterms:W3CDTF">2025-07-11T16:15:09Z</dcterms:modified>
  <cp:category>Listados</cp:category>
</cp:coreProperties>
</file>